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30" yWindow="570" windowWidth="17505" windowHeight="12195"/>
  </bookViews>
  <sheets>
    <sheet name="Лист1" sheetId="1" r:id="rId1"/>
  </sheets>
  <definedNames>
    <definedName name="_xlnm._FilterDatabase" localSheetId="0" hidden="1">Лист1!$A$7:$R$7</definedName>
    <definedName name="_xlnm.Print_Titles" localSheetId="0">Лист1!$6:$7</definedName>
    <definedName name="_xlnm.Print_Area" localSheetId="0">Лист1!$A$1:$P$1002</definedName>
  </definedNames>
  <calcPr calcId="145621"/>
</workbook>
</file>

<file path=xl/calcChain.xml><?xml version="1.0" encoding="utf-8"?>
<calcChain xmlns="http://schemas.openxmlformats.org/spreadsheetml/2006/main">
  <c r="D288" i="1" l="1"/>
  <c r="E288" i="1"/>
  <c r="F288" i="1"/>
  <c r="G288" i="1"/>
  <c r="H288" i="1"/>
  <c r="I288" i="1"/>
  <c r="C288" i="1"/>
  <c r="E687" i="1" l="1"/>
  <c r="E301" i="1"/>
  <c r="E141" i="1" l="1"/>
  <c r="E34" i="1" l="1"/>
  <c r="E314" i="1" l="1"/>
  <c r="D682" i="1" l="1"/>
  <c r="E682" i="1"/>
  <c r="F682" i="1"/>
  <c r="G682" i="1"/>
  <c r="H682" i="1"/>
  <c r="I682" i="1"/>
  <c r="J682" i="1"/>
  <c r="K682" i="1"/>
  <c r="L682" i="1"/>
  <c r="C682" i="1"/>
  <c r="I1004" i="1" l="1"/>
  <c r="E589" i="1" l="1"/>
  <c r="J640" i="1"/>
  <c r="K640" i="1"/>
  <c r="L640" i="1"/>
  <c r="C640" i="1"/>
  <c r="D640" i="1"/>
  <c r="E640" i="1"/>
  <c r="F640" i="1"/>
  <c r="G640" i="1"/>
  <c r="H640" i="1"/>
  <c r="I640" i="1"/>
  <c r="E111" i="1"/>
  <c r="D855" i="1"/>
  <c r="E855" i="1"/>
  <c r="F855" i="1"/>
  <c r="G855" i="1"/>
  <c r="H855" i="1"/>
  <c r="I855" i="1"/>
  <c r="J855" i="1"/>
  <c r="K855" i="1"/>
  <c r="L855" i="1"/>
  <c r="C855" i="1"/>
  <c r="E591" i="1"/>
  <c r="E590" i="1"/>
  <c r="E439" i="1"/>
  <c r="E434" i="1"/>
  <c r="E413" i="1"/>
  <c r="E230" i="1"/>
  <c r="D437" i="1" l="1"/>
  <c r="E437" i="1"/>
  <c r="F437" i="1"/>
  <c r="G437" i="1"/>
  <c r="H437" i="1"/>
  <c r="I437" i="1"/>
  <c r="J437" i="1"/>
  <c r="K437" i="1"/>
  <c r="L437" i="1"/>
  <c r="C437" i="1"/>
  <c r="J563" i="1" l="1"/>
  <c r="I408" i="1" l="1"/>
  <c r="C242" i="1"/>
  <c r="D242" i="1"/>
  <c r="E242" i="1"/>
  <c r="F242" i="1"/>
  <c r="G242" i="1"/>
  <c r="H242" i="1"/>
  <c r="I242" i="1"/>
  <c r="K242" i="1"/>
  <c r="L242" i="1"/>
  <c r="J242" i="1"/>
  <c r="C84" i="1"/>
  <c r="D847" i="1" l="1"/>
  <c r="E847" i="1"/>
  <c r="F847" i="1"/>
  <c r="G847" i="1"/>
  <c r="H847" i="1"/>
  <c r="I847" i="1"/>
  <c r="J847" i="1"/>
  <c r="K847" i="1"/>
  <c r="L847" i="1"/>
  <c r="M847" i="1"/>
  <c r="N847" i="1"/>
  <c r="O847" i="1"/>
  <c r="C847" i="1"/>
  <c r="D158" i="1" l="1"/>
  <c r="E158" i="1"/>
  <c r="F158" i="1"/>
  <c r="G158" i="1"/>
  <c r="H158" i="1"/>
  <c r="I158" i="1"/>
  <c r="J158" i="1"/>
  <c r="K158" i="1"/>
  <c r="L158" i="1"/>
  <c r="M158" i="1"/>
  <c r="N158" i="1"/>
  <c r="O158" i="1"/>
  <c r="C158" i="1"/>
  <c r="D465" i="1" l="1"/>
  <c r="E465" i="1"/>
  <c r="F465" i="1"/>
  <c r="G465" i="1"/>
  <c r="H465" i="1"/>
  <c r="I465" i="1"/>
  <c r="J465" i="1"/>
  <c r="K465" i="1"/>
  <c r="L465" i="1"/>
  <c r="C465" i="1"/>
  <c r="D361" i="1"/>
  <c r="E361" i="1"/>
  <c r="F361" i="1"/>
  <c r="G361" i="1"/>
  <c r="H361" i="1"/>
  <c r="I361" i="1"/>
  <c r="J361" i="1"/>
  <c r="K361" i="1"/>
  <c r="L361" i="1"/>
  <c r="C361" i="1"/>
  <c r="D669" i="1" l="1"/>
  <c r="E669" i="1"/>
  <c r="F669" i="1"/>
  <c r="G669" i="1"/>
  <c r="H669" i="1"/>
  <c r="I669" i="1"/>
  <c r="J669" i="1"/>
  <c r="K669" i="1"/>
  <c r="L669" i="1"/>
  <c r="C669" i="1"/>
  <c r="D644" i="1"/>
  <c r="E644" i="1"/>
  <c r="F644" i="1"/>
  <c r="G644" i="1"/>
  <c r="H644" i="1"/>
  <c r="I644" i="1"/>
  <c r="J644" i="1"/>
  <c r="K644" i="1"/>
  <c r="L644" i="1"/>
  <c r="C644" i="1"/>
  <c r="D394" i="1"/>
  <c r="E394" i="1"/>
  <c r="F394" i="1"/>
  <c r="G394" i="1"/>
  <c r="H394" i="1"/>
  <c r="I394" i="1"/>
  <c r="J394" i="1"/>
  <c r="K394" i="1"/>
  <c r="L394" i="1"/>
  <c r="M394" i="1"/>
  <c r="N394" i="1"/>
  <c r="O394" i="1"/>
  <c r="C394" i="1"/>
  <c r="C941" i="1" l="1"/>
  <c r="D768" i="1" l="1"/>
  <c r="E768" i="1"/>
  <c r="F768" i="1"/>
  <c r="G768" i="1"/>
  <c r="H768" i="1"/>
  <c r="I768" i="1"/>
  <c r="J768" i="1"/>
  <c r="K768" i="1"/>
  <c r="L768" i="1"/>
  <c r="M768" i="1"/>
  <c r="N768" i="1"/>
  <c r="O768" i="1"/>
  <c r="C768" i="1"/>
  <c r="C751" i="1"/>
  <c r="D730" i="1" l="1"/>
  <c r="E730" i="1"/>
  <c r="F730" i="1"/>
  <c r="G730" i="1"/>
  <c r="H730" i="1"/>
  <c r="I730" i="1"/>
  <c r="J730" i="1"/>
  <c r="K730" i="1"/>
  <c r="L730" i="1"/>
  <c r="C730" i="1"/>
  <c r="L84" i="1" l="1"/>
  <c r="E588" i="1" l="1"/>
  <c r="E584" i="1" s="1"/>
  <c r="F584" i="1"/>
  <c r="G584" i="1"/>
  <c r="H584" i="1"/>
  <c r="I584" i="1"/>
  <c r="J584" i="1"/>
  <c r="K584" i="1"/>
  <c r="L584" i="1"/>
  <c r="C584" i="1"/>
  <c r="D584" i="1"/>
  <c r="D476" i="1" l="1"/>
  <c r="E476" i="1"/>
  <c r="F476" i="1"/>
  <c r="G476" i="1"/>
  <c r="H476" i="1"/>
  <c r="I476" i="1"/>
  <c r="J476" i="1"/>
  <c r="K476" i="1"/>
  <c r="L476" i="1"/>
  <c r="C476" i="1"/>
  <c r="D430" i="1" l="1"/>
  <c r="E430" i="1"/>
  <c r="F430" i="1"/>
  <c r="G430" i="1"/>
  <c r="H430" i="1"/>
  <c r="I430" i="1"/>
  <c r="J430" i="1"/>
  <c r="K430" i="1"/>
  <c r="L430" i="1"/>
  <c r="C430" i="1"/>
  <c r="D10" i="1" l="1"/>
  <c r="E10" i="1"/>
  <c r="F10" i="1"/>
  <c r="G10" i="1"/>
  <c r="H10" i="1"/>
  <c r="I10" i="1"/>
  <c r="J10" i="1"/>
  <c r="K10" i="1"/>
  <c r="L10" i="1"/>
  <c r="M10" i="1"/>
  <c r="N10" i="1"/>
  <c r="O10" i="1"/>
  <c r="C10" i="1"/>
  <c r="D930" i="1" l="1"/>
  <c r="E930" i="1"/>
  <c r="F930" i="1"/>
  <c r="G930" i="1"/>
  <c r="H930" i="1"/>
  <c r="I930" i="1"/>
  <c r="J930" i="1"/>
  <c r="K930" i="1"/>
  <c r="L930" i="1"/>
  <c r="C930" i="1"/>
  <c r="M594" i="1"/>
  <c r="N594" i="1"/>
  <c r="O594" i="1"/>
  <c r="D595" i="1"/>
  <c r="D594" i="1" s="1"/>
  <c r="E595" i="1"/>
  <c r="E594" i="1" s="1"/>
  <c r="F595" i="1"/>
  <c r="F594" i="1" s="1"/>
  <c r="G595" i="1"/>
  <c r="G594" i="1" s="1"/>
  <c r="H595" i="1"/>
  <c r="H594" i="1" s="1"/>
  <c r="I595" i="1"/>
  <c r="I594" i="1" s="1"/>
  <c r="J595" i="1"/>
  <c r="J594" i="1" s="1"/>
  <c r="K595" i="1"/>
  <c r="K594" i="1" s="1"/>
  <c r="L595" i="1"/>
  <c r="L594" i="1" s="1"/>
  <c r="C595" i="1"/>
  <c r="C594" i="1" s="1"/>
  <c r="C569" i="1"/>
  <c r="D569" i="1"/>
  <c r="E569" i="1"/>
  <c r="F569" i="1"/>
  <c r="G569" i="1"/>
  <c r="H569" i="1"/>
  <c r="I569" i="1"/>
  <c r="L569" i="1"/>
  <c r="J569" i="1"/>
  <c r="K569" i="1"/>
  <c r="L1023" i="1" l="1"/>
  <c r="J1023" i="1"/>
  <c r="C1023" i="1"/>
  <c r="L151" i="1"/>
  <c r="J151" i="1"/>
  <c r="C147" i="1"/>
  <c r="J314" i="1" l="1"/>
  <c r="L704" i="1" l="1"/>
  <c r="J947" i="1" l="1"/>
  <c r="L314" i="1"/>
  <c r="L1027" i="1" l="1"/>
  <c r="J1027" i="1"/>
  <c r="L1022" i="1" l="1"/>
  <c r="J1022" i="1" l="1"/>
  <c r="E1022" i="1"/>
  <c r="E968" i="1"/>
  <c r="D388" i="1" l="1"/>
  <c r="E388" i="1"/>
  <c r="F388" i="1"/>
  <c r="G388" i="1"/>
  <c r="H388" i="1"/>
  <c r="I388" i="1"/>
  <c r="J388" i="1"/>
  <c r="K388" i="1"/>
  <c r="L388" i="1"/>
  <c r="M388" i="1"/>
  <c r="N388" i="1"/>
  <c r="O388" i="1"/>
  <c r="C388" i="1"/>
  <c r="D382" i="1"/>
  <c r="E382" i="1"/>
  <c r="F382" i="1"/>
  <c r="G382" i="1"/>
  <c r="H382" i="1"/>
  <c r="I382" i="1"/>
  <c r="J382" i="1"/>
  <c r="K382" i="1"/>
  <c r="L382" i="1"/>
  <c r="C382" i="1"/>
  <c r="L695" i="1" l="1"/>
  <c r="J826" i="1" l="1"/>
  <c r="C695" i="1"/>
  <c r="D695" i="1"/>
  <c r="E695" i="1"/>
  <c r="F695" i="1"/>
  <c r="G695" i="1"/>
  <c r="H695" i="1"/>
  <c r="I695" i="1"/>
  <c r="J695" i="1"/>
  <c r="K695" i="1"/>
  <c r="D608" i="1" l="1"/>
  <c r="E608" i="1"/>
  <c r="F608" i="1"/>
  <c r="G608" i="1"/>
  <c r="H608" i="1"/>
  <c r="I608" i="1"/>
  <c r="J608" i="1"/>
  <c r="K608" i="1"/>
  <c r="L608" i="1"/>
  <c r="C608" i="1"/>
  <c r="D606" i="1"/>
  <c r="D605" i="1" s="1"/>
  <c r="E606" i="1"/>
  <c r="F606" i="1"/>
  <c r="G606" i="1"/>
  <c r="H606" i="1"/>
  <c r="H605" i="1" s="1"/>
  <c r="I606" i="1"/>
  <c r="J606" i="1"/>
  <c r="K606" i="1"/>
  <c r="L606" i="1"/>
  <c r="L605" i="1" s="1"/>
  <c r="C606" i="1"/>
  <c r="G605" i="1" l="1"/>
  <c r="K605" i="1"/>
  <c r="C605" i="1"/>
  <c r="I605" i="1"/>
  <c r="E605" i="1"/>
  <c r="J605" i="1"/>
  <c r="F605" i="1"/>
  <c r="D581" i="1"/>
  <c r="E581" i="1"/>
  <c r="F581" i="1"/>
  <c r="G581" i="1"/>
  <c r="H581" i="1"/>
  <c r="I581" i="1"/>
  <c r="J581" i="1"/>
  <c r="K581" i="1"/>
  <c r="L581" i="1"/>
  <c r="M581" i="1"/>
  <c r="M578" i="1" s="1"/>
  <c r="N581" i="1"/>
  <c r="N578" i="1" s="1"/>
  <c r="O581" i="1"/>
  <c r="O578" i="1" s="1"/>
  <c r="C581" i="1"/>
  <c r="D579" i="1"/>
  <c r="E579" i="1"/>
  <c r="F579" i="1"/>
  <c r="G579" i="1"/>
  <c r="H579" i="1"/>
  <c r="I579" i="1"/>
  <c r="J579" i="1"/>
  <c r="K579" i="1"/>
  <c r="L579" i="1"/>
  <c r="C579" i="1"/>
  <c r="J578" i="1" l="1"/>
  <c r="K578" i="1"/>
  <c r="G578" i="1"/>
  <c r="L578" i="1"/>
  <c r="H578" i="1"/>
  <c r="D578" i="1"/>
  <c r="C578" i="1"/>
  <c r="I578" i="1"/>
  <c r="E578" i="1"/>
  <c r="F578" i="1"/>
  <c r="J1025" i="1"/>
  <c r="L1024" i="1"/>
  <c r="J1024" i="1"/>
  <c r="M569" i="1"/>
  <c r="N569" i="1"/>
  <c r="O569" i="1"/>
  <c r="E1021" i="1"/>
  <c r="J945" i="1" l="1"/>
  <c r="J1021" i="1" l="1"/>
  <c r="J149" i="1"/>
  <c r="E1023" i="1"/>
  <c r="L1021" i="1"/>
  <c r="K386" i="1"/>
  <c r="L386" i="1"/>
  <c r="L384" i="1"/>
  <c r="L381" i="1" s="1"/>
  <c r="C378" i="1"/>
  <c r="D378" i="1"/>
  <c r="E378" i="1"/>
  <c r="F378" i="1"/>
  <c r="G378" i="1"/>
  <c r="H378" i="1"/>
  <c r="I378" i="1"/>
  <c r="J378" i="1"/>
  <c r="K378" i="1"/>
  <c r="L378" i="1"/>
  <c r="L1025" i="1" l="1"/>
  <c r="D953" i="1" l="1"/>
  <c r="F953" i="1"/>
  <c r="G953" i="1"/>
  <c r="H953" i="1"/>
  <c r="I953" i="1"/>
  <c r="J953" i="1"/>
  <c r="K953" i="1"/>
  <c r="L953" i="1"/>
  <c r="M953" i="1"/>
  <c r="N953" i="1"/>
  <c r="O953" i="1"/>
  <c r="C953" i="1"/>
  <c r="D986" i="1"/>
  <c r="E986" i="1"/>
  <c r="F986" i="1"/>
  <c r="G986" i="1"/>
  <c r="H986" i="1"/>
  <c r="I986" i="1"/>
  <c r="J986" i="1"/>
  <c r="K986" i="1"/>
  <c r="L986" i="1"/>
  <c r="C986" i="1"/>
  <c r="D973" i="1"/>
  <c r="E973" i="1"/>
  <c r="J973" i="1"/>
  <c r="L973" i="1"/>
  <c r="C973" i="1"/>
  <c r="K975" i="1"/>
  <c r="K973" i="1" s="1"/>
  <c r="I975" i="1"/>
  <c r="I973" i="1" s="1"/>
  <c r="H975" i="1"/>
  <c r="H973" i="1" s="1"/>
  <c r="G975" i="1"/>
  <c r="G973" i="1" s="1"/>
  <c r="F975" i="1"/>
  <c r="F973" i="1" s="1"/>
  <c r="E953" i="1"/>
  <c r="D947" i="1"/>
  <c r="E947" i="1"/>
  <c r="F947" i="1"/>
  <c r="G947" i="1"/>
  <c r="H947" i="1"/>
  <c r="I947" i="1"/>
  <c r="K947" i="1"/>
  <c r="L947" i="1"/>
  <c r="C947" i="1"/>
  <c r="D941" i="1"/>
  <c r="E941" i="1"/>
  <c r="F941" i="1"/>
  <c r="G941" i="1"/>
  <c r="H941" i="1"/>
  <c r="I941" i="1"/>
  <c r="J941" i="1"/>
  <c r="K941" i="1"/>
  <c r="L941" i="1"/>
  <c r="D913" i="1"/>
  <c r="E913" i="1"/>
  <c r="F913" i="1"/>
  <c r="G913" i="1"/>
  <c r="H913" i="1"/>
  <c r="I913" i="1"/>
  <c r="J913" i="1"/>
  <c r="K913" i="1"/>
  <c r="L913" i="1"/>
  <c r="C913" i="1"/>
  <c r="C887" i="1"/>
  <c r="D826" i="1"/>
  <c r="E826" i="1"/>
  <c r="F826" i="1"/>
  <c r="G826" i="1"/>
  <c r="H826" i="1"/>
  <c r="I826" i="1"/>
  <c r="K826" i="1"/>
  <c r="L826" i="1"/>
  <c r="C826" i="1"/>
  <c r="D835" i="1"/>
  <c r="E835" i="1"/>
  <c r="F835" i="1"/>
  <c r="G835" i="1"/>
  <c r="H835" i="1"/>
  <c r="I835" i="1"/>
  <c r="J835" i="1"/>
  <c r="K835" i="1"/>
  <c r="L835" i="1"/>
  <c r="D798" i="1"/>
  <c r="F798" i="1"/>
  <c r="G798" i="1"/>
  <c r="H798" i="1"/>
  <c r="I798" i="1"/>
  <c r="J798" i="1"/>
  <c r="K798" i="1"/>
  <c r="L798" i="1"/>
  <c r="C798" i="1"/>
  <c r="E798" i="1"/>
  <c r="C790" i="1"/>
  <c r="F778" i="1"/>
  <c r="G778" i="1"/>
  <c r="H778" i="1"/>
  <c r="I778" i="1"/>
  <c r="J778" i="1"/>
  <c r="K778" i="1"/>
  <c r="L778" i="1"/>
  <c r="M778" i="1"/>
  <c r="N778" i="1"/>
  <c r="O778" i="1"/>
  <c r="E778" i="1"/>
  <c r="M728" i="1"/>
  <c r="N728" i="1"/>
  <c r="O728" i="1"/>
  <c r="D764" i="1"/>
  <c r="E764" i="1"/>
  <c r="F764" i="1"/>
  <c r="G764" i="1"/>
  <c r="H764" i="1"/>
  <c r="I764" i="1"/>
  <c r="J764" i="1"/>
  <c r="K764" i="1"/>
  <c r="L764" i="1"/>
  <c r="M764" i="1"/>
  <c r="N764" i="1"/>
  <c r="O764" i="1"/>
  <c r="C764" i="1"/>
  <c r="D761" i="1"/>
  <c r="E761" i="1"/>
  <c r="F761" i="1"/>
  <c r="G761" i="1"/>
  <c r="H761" i="1"/>
  <c r="I761" i="1"/>
  <c r="J761" i="1"/>
  <c r="K761" i="1"/>
  <c r="L761" i="1"/>
  <c r="C761" i="1"/>
  <c r="D758" i="1"/>
  <c r="E758" i="1"/>
  <c r="F758" i="1"/>
  <c r="G758" i="1"/>
  <c r="H758" i="1"/>
  <c r="I758" i="1"/>
  <c r="J758" i="1"/>
  <c r="K758" i="1"/>
  <c r="L758" i="1"/>
  <c r="C758" i="1"/>
  <c r="J751" i="1"/>
  <c r="D755" i="1"/>
  <c r="E755" i="1"/>
  <c r="F755" i="1"/>
  <c r="G755" i="1"/>
  <c r="G750" i="1" s="1"/>
  <c r="H755" i="1"/>
  <c r="H750" i="1" s="1"/>
  <c r="I755" i="1"/>
  <c r="J755" i="1"/>
  <c r="K755" i="1"/>
  <c r="L755" i="1"/>
  <c r="M755" i="1"/>
  <c r="N755" i="1"/>
  <c r="O755" i="1"/>
  <c r="C755" i="1"/>
  <c r="D745" i="1"/>
  <c r="E745" i="1"/>
  <c r="F745" i="1"/>
  <c r="G745" i="1"/>
  <c r="H745" i="1"/>
  <c r="I745" i="1"/>
  <c r="J745" i="1"/>
  <c r="K745" i="1"/>
  <c r="L745" i="1"/>
  <c r="C745" i="1"/>
  <c r="D742" i="1"/>
  <c r="E742" i="1"/>
  <c r="F742" i="1"/>
  <c r="G742" i="1"/>
  <c r="H742" i="1"/>
  <c r="I742" i="1"/>
  <c r="J742" i="1"/>
  <c r="K742" i="1"/>
  <c r="L742" i="1"/>
  <c r="C742" i="1"/>
  <c r="D736" i="1"/>
  <c r="E736" i="1"/>
  <c r="F736" i="1"/>
  <c r="G736" i="1"/>
  <c r="H736" i="1"/>
  <c r="I736" i="1"/>
  <c r="J736" i="1"/>
  <c r="K736" i="1"/>
  <c r="L736" i="1"/>
  <c r="M736" i="1"/>
  <c r="N736" i="1"/>
  <c r="O736" i="1"/>
  <c r="C736" i="1"/>
  <c r="J724" i="1"/>
  <c r="L711" i="1"/>
  <c r="K711" i="1"/>
  <c r="J711" i="1"/>
  <c r="I711" i="1"/>
  <c r="H711" i="1"/>
  <c r="G711" i="1"/>
  <c r="F711" i="1"/>
  <c r="E711" i="1"/>
  <c r="D711" i="1"/>
  <c r="C711" i="1"/>
  <c r="C704" i="1"/>
  <c r="K704" i="1"/>
  <c r="J704" i="1"/>
  <c r="I704" i="1"/>
  <c r="H704" i="1"/>
  <c r="G704" i="1"/>
  <c r="F704" i="1"/>
  <c r="E704" i="1"/>
  <c r="D704" i="1"/>
  <c r="D700" i="1"/>
  <c r="D699" i="1" s="1"/>
  <c r="E700" i="1"/>
  <c r="E699" i="1" s="1"/>
  <c r="F700" i="1"/>
  <c r="F699" i="1" s="1"/>
  <c r="G700" i="1"/>
  <c r="G699" i="1" s="1"/>
  <c r="H700" i="1"/>
  <c r="H699" i="1" s="1"/>
  <c r="I700" i="1"/>
  <c r="I699" i="1" s="1"/>
  <c r="J700" i="1"/>
  <c r="J699" i="1" s="1"/>
  <c r="K700" i="1"/>
  <c r="K699" i="1" s="1"/>
  <c r="L700" i="1"/>
  <c r="L699" i="1" s="1"/>
  <c r="M700" i="1"/>
  <c r="N700" i="1"/>
  <c r="O700" i="1"/>
  <c r="C700" i="1"/>
  <c r="C699" i="1" s="1"/>
  <c r="M695" i="1"/>
  <c r="N695" i="1"/>
  <c r="O695" i="1"/>
  <c r="D691" i="1"/>
  <c r="E691" i="1"/>
  <c r="F691" i="1"/>
  <c r="G691" i="1"/>
  <c r="H691" i="1"/>
  <c r="I691" i="1"/>
  <c r="J691" i="1"/>
  <c r="K691" i="1"/>
  <c r="L691" i="1"/>
  <c r="C691" i="1"/>
  <c r="D557" i="1"/>
  <c r="D556" i="1" s="1"/>
  <c r="E557" i="1"/>
  <c r="E556" i="1" s="1"/>
  <c r="F557" i="1"/>
  <c r="F556" i="1" s="1"/>
  <c r="G557" i="1"/>
  <c r="G556" i="1" s="1"/>
  <c r="H557" i="1"/>
  <c r="H556" i="1" s="1"/>
  <c r="I557" i="1"/>
  <c r="I556" i="1" s="1"/>
  <c r="J557" i="1"/>
  <c r="J556" i="1" s="1"/>
  <c r="K557" i="1"/>
  <c r="K556" i="1" s="1"/>
  <c r="L557" i="1"/>
  <c r="L556" i="1" s="1"/>
  <c r="M557" i="1"/>
  <c r="N557" i="1"/>
  <c r="O557" i="1"/>
  <c r="C557" i="1"/>
  <c r="C556" i="1" s="1"/>
  <c r="D546" i="1"/>
  <c r="F546" i="1"/>
  <c r="G546" i="1"/>
  <c r="H546" i="1"/>
  <c r="I546" i="1"/>
  <c r="J546" i="1"/>
  <c r="K546" i="1"/>
  <c r="L546" i="1"/>
  <c r="C546" i="1"/>
  <c r="D386" i="1"/>
  <c r="E386" i="1"/>
  <c r="F386" i="1"/>
  <c r="G386" i="1"/>
  <c r="H386" i="1"/>
  <c r="I386" i="1"/>
  <c r="C384" i="1"/>
  <c r="D384" i="1"/>
  <c r="E384" i="1"/>
  <c r="F384" i="1"/>
  <c r="G384" i="1"/>
  <c r="H384" i="1"/>
  <c r="I384" i="1"/>
  <c r="J384" i="1"/>
  <c r="K384" i="1"/>
  <c r="K381" i="1" s="1"/>
  <c r="C386" i="1"/>
  <c r="M386" i="1"/>
  <c r="N386" i="1"/>
  <c r="O386" i="1"/>
  <c r="J387" i="1"/>
  <c r="J386" i="1" s="1"/>
  <c r="C393" i="1"/>
  <c r="D393" i="1"/>
  <c r="E393" i="1"/>
  <c r="F393" i="1"/>
  <c r="G393" i="1"/>
  <c r="H393" i="1"/>
  <c r="I393" i="1"/>
  <c r="J393" i="1"/>
  <c r="K393" i="1"/>
  <c r="L393" i="1"/>
  <c r="G398" i="1"/>
  <c r="H398" i="1"/>
  <c r="C399" i="1"/>
  <c r="C398" i="1" s="1"/>
  <c r="D399" i="1"/>
  <c r="D398" i="1" s="1"/>
  <c r="E399" i="1"/>
  <c r="E398" i="1" s="1"/>
  <c r="F399" i="1"/>
  <c r="F398" i="1" s="1"/>
  <c r="I399" i="1"/>
  <c r="I398" i="1" s="1"/>
  <c r="J399" i="1"/>
  <c r="J398" i="1" s="1"/>
  <c r="K399" i="1"/>
  <c r="K398" i="1" s="1"/>
  <c r="L399" i="1"/>
  <c r="L398" i="1" s="1"/>
  <c r="C402" i="1"/>
  <c r="C401" i="1" s="1"/>
  <c r="C392" i="1" s="1"/>
  <c r="D402" i="1"/>
  <c r="D401" i="1" s="1"/>
  <c r="E402" i="1"/>
  <c r="E401" i="1" s="1"/>
  <c r="F402" i="1"/>
  <c r="F401" i="1" s="1"/>
  <c r="G402" i="1"/>
  <c r="G401" i="1" s="1"/>
  <c r="H402" i="1"/>
  <c r="H401" i="1" s="1"/>
  <c r="I402" i="1"/>
  <c r="I401" i="1" s="1"/>
  <c r="J402" i="1"/>
  <c r="J401" i="1" s="1"/>
  <c r="K402" i="1"/>
  <c r="K401" i="1" s="1"/>
  <c r="L402" i="1"/>
  <c r="L401" i="1" s="1"/>
  <c r="M402" i="1"/>
  <c r="N402" i="1"/>
  <c r="O402" i="1"/>
  <c r="M407" i="1"/>
  <c r="M406" i="1" s="1"/>
  <c r="N407" i="1"/>
  <c r="N406" i="1" s="1"/>
  <c r="O407" i="1"/>
  <c r="O406" i="1" s="1"/>
  <c r="C408" i="1"/>
  <c r="C407" i="1" s="1"/>
  <c r="D408" i="1"/>
  <c r="D407" i="1" s="1"/>
  <c r="E408" i="1"/>
  <c r="E407" i="1" s="1"/>
  <c r="F408" i="1"/>
  <c r="F407" i="1" s="1"/>
  <c r="G408" i="1"/>
  <c r="G407" i="1" s="1"/>
  <c r="H408" i="1"/>
  <c r="H407" i="1" s="1"/>
  <c r="I407" i="1"/>
  <c r="J408" i="1"/>
  <c r="J407" i="1" s="1"/>
  <c r="K408" i="1"/>
  <c r="K407" i="1" s="1"/>
  <c r="L408" i="1"/>
  <c r="L407" i="1" s="1"/>
  <c r="C418" i="1"/>
  <c r="D418" i="1"/>
  <c r="E418" i="1"/>
  <c r="F418" i="1"/>
  <c r="G418" i="1"/>
  <c r="H418" i="1"/>
  <c r="I418" i="1"/>
  <c r="J418" i="1"/>
  <c r="K418" i="1"/>
  <c r="L418" i="1"/>
  <c r="M418" i="1"/>
  <c r="N418" i="1"/>
  <c r="O418" i="1"/>
  <c r="C420" i="1"/>
  <c r="D420" i="1"/>
  <c r="E420" i="1"/>
  <c r="F420" i="1"/>
  <c r="G420" i="1"/>
  <c r="H420" i="1"/>
  <c r="I420" i="1"/>
  <c r="J420" i="1"/>
  <c r="K420" i="1"/>
  <c r="L420" i="1"/>
  <c r="C422" i="1"/>
  <c r="D422" i="1"/>
  <c r="E422" i="1"/>
  <c r="F422" i="1"/>
  <c r="G422" i="1"/>
  <c r="H422" i="1"/>
  <c r="I422" i="1"/>
  <c r="J422" i="1"/>
  <c r="K422" i="1"/>
  <c r="L422" i="1"/>
  <c r="M425" i="1"/>
  <c r="N425" i="1"/>
  <c r="O425" i="1"/>
  <c r="C426" i="1"/>
  <c r="C425" i="1" s="1"/>
  <c r="D426" i="1"/>
  <c r="D425" i="1" s="1"/>
  <c r="E426" i="1"/>
  <c r="E425" i="1" s="1"/>
  <c r="F426" i="1"/>
  <c r="F425" i="1" s="1"/>
  <c r="G426" i="1"/>
  <c r="G425" i="1" s="1"/>
  <c r="H426" i="1"/>
  <c r="H425" i="1" s="1"/>
  <c r="I426" i="1"/>
  <c r="I425" i="1" s="1"/>
  <c r="J426" i="1"/>
  <c r="J425" i="1" s="1"/>
  <c r="K426" i="1"/>
  <c r="K425" i="1" s="1"/>
  <c r="L426" i="1"/>
  <c r="L425" i="1" s="1"/>
  <c r="C429" i="1"/>
  <c r="D429" i="1"/>
  <c r="E429" i="1"/>
  <c r="F429" i="1"/>
  <c r="G429" i="1"/>
  <c r="H429" i="1"/>
  <c r="I429" i="1"/>
  <c r="J429" i="1"/>
  <c r="K429" i="1"/>
  <c r="L429" i="1"/>
  <c r="M430" i="1"/>
  <c r="N430" i="1"/>
  <c r="O430" i="1"/>
  <c r="C433" i="1"/>
  <c r="C432" i="1" s="1"/>
  <c r="D433" i="1"/>
  <c r="D432" i="1" s="1"/>
  <c r="F433" i="1"/>
  <c r="F432" i="1" s="1"/>
  <c r="I433" i="1"/>
  <c r="I432" i="1" s="1"/>
  <c r="J433" i="1"/>
  <c r="J432" i="1" s="1"/>
  <c r="K433" i="1"/>
  <c r="K432" i="1" s="1"/>
  <c r="L433" i="1"/>
  <c r="L432" i="1" s="1"/>
  <c r="E433" i="1"/>
  <c r="E432" i="1" s="1"/>
  <c r="C436" i="1"/>
  <c r="D436" i="1"/>
  <c r="E436" i="1"/>
  <c r="F436" i="1"/>
  <c r="G436" i="1"/>
  <c r="H436" i="1"/>
  <c r="I436" i="1"/>
  <c r="J436" i="1"/>
  <c r="K436" i="1"/>
  <c r="L436" i="1"/>
  <c r="C445" i="1"/>
  <c r="C444" i="1" s="1"/>
  <c r="D445" i="1"/>
  <c r="D444" i="1" s="1"/>
  <c r="E445" i="1"/>
  <c r="E444" i="1" s="1"/>
  <c r="F445" i="1"/>
  <c r="F444" i="1" s="1"/>
  <c r="G445" i="1"/>
  <c r="G444" i="1" s="1"/>
  <c r="H445" i="1"/>
  <c r="H444" i="1" s="1"/>
  <c r="I445" i="1"/>
  <c r="I444" i="1" s="1"/>
  <c r="J445" i="1"/>
  <c r="J444" i="1" s="1"/>
  <c r="K445" i="1"/>
  <c r="K444" i="1" s="1"/>
  <c r="L445" i="1"/>
  <c r="L444" i="1" s="1"/>
  <c r="M445" i="1"/>
  <c r="M444" i="1" s="1"/>
  <c r="N445" i="1"/>
  <c r="N444" i="1" s="1"/>
  <c r="O445" i="1"/>
  <c r="O444" i="1" s="1"/>
  <c r="C448" i="1"/>
  <c r="C447" i="1" s="1"/>
  <c r="D448" i="1"/>
  <c r="D447" i="1" s="1"/>
  <c r="E448" i="1"/>
  <c r="E447" i="1" s="1"/>
  <c r="F448" i="1"/>
  <c r="F447" i="1" s="1"/>
  <c r="G448" i="1"/>
  <c r="G447" i="1" s="1"/>
  <c r="H448" i="1"/>
  <c r="H447" i="1" s="1"/>
  <c r="I448" i="1"/>
  <c r="I447" i="1" s="1"/>
  <c r="J448" i="1"/>
  <c r="J447" i="1" s="1"/>
  <c r="K448" i="1"/>
  <c r="K447" i="1" s="1"/>
  <c r="L448" i="1"/>
  <c r="L447" i="1" s="1"/>
  <c r="C455" i="1"/>
  <c r="D455" i="1"/>
  <c r="E455" i="1"/>
  <c r="F455" i="1"/>
  <c r="I455" i="1"/>
  <c r="J455" i="1"/>
  <c r="K455" i="1"/>
  <c r="L455" i="1"/>
  <c r="C457" i="1"/>
  <c r="D457" i="1"/>
  <c r="E457" i="1"/>
  <c r="F457" i="1"/>
  <c r="G457" i="1"/>
  <c r="G454" i="1" s="1"/>
  <c r="H457" i="1"/>
  <c r="H454" i="1" s="1"/>
  <c r="I457" i="1"/>
  <c r="J457" i="1"/>
  <c r="K457" i="1"/>
  <c r="L457" i="1"/>
  <c r="M464" i="1"/>
  <c r="N464" i="1"/>
  <c r="O464" i="1"/>
  <c r="C464" i="1"/>
  <c r="D464" i="1"/>
  <c r="E464" i="1"/>
  <c r="F464" i="1"/>
  <c r="G464" i="1"/>
  <c r="H464" i="1"/>
  <c r="I464" i="1"/>
  <c r="J464" i="1"/>
  <c r="K464" i="1"/>
  <c r="L464" i="1"/>
  <c r="C475" i="1"/>
  <c r="D475" i="1"/>
  <c r="E475" i="1"/>
  <c r="F475" i="1"/>
  <c r="G475" i="1"/>
  <c r="H475" i="1"/>
  <c r="I475" i="1"/>
  <c r="J475" i="1"/>
  <c r="K475" i="1"/>
  <c r="L475" i="1"/>
  <c r="G482" i="1"/>
  <c r="H482" i="1"/>
  <c r="C484" i="1"/>
  <c r="C483" i="1" s="1"/>
  <c r="D484" i="1"/>
  <c r="D483" i="1" s="1"/>
  <c r="E484" i="1"/>
  <c r="E483" i="1" s="1"/>
  <c r="F484" i="1"/>
  <c r="F483" i="1" s="1"/>
  <c r="I484" i="1"/>
  <c r="I483" i="1" s="1"/>
  <c r="J484" i="1"/>
  <c r="J483" i="1" s="1"/>
  <c r="K484" i="1"/>
  <c r="K483" i="1" s="1"/>
  <c r="L484" i="1"/>
  <c r="L483" i="1" s="1"/>
  <c r="E486" i="1"/>
  <c r="F486" i="1"/>
  <c r="M486" i="1"/>
  <c r="N486" i="1"/>
  <c r="O486" i="1"/>
  <c r="C487" i="1"/>
  <c r="C486" i="1" s="1"/>
  <c r="D487" i="1"/>
  <c r="D486" i="1" s="1"/>
  <c r="I487" i="1"/>
  <c r="I486" i="1" s="1"/>
  <c r="J487" i="1"/>
  <c r="J486" i="1" s="1"/>
  <c r="K487" i="1"/>
  <c r="K486" i="1" s="1"/>
  <c r="L487" i="1"/>
  <c r="L486" i="1" s="1"/>
  <c r="C489" i="1"/>
  <c r="C488" i="1" s="1"/>
  <c r="D489" i="1"/>
  <c r="D488" i="1" s="1"/>
  <c r="E489" i="1"/>
  <c r="E488" i="1" s="1"/>
  <c r="F489" i="1"/>
  <c r="F488" i="1" s="1"/>
  <c r="G489" i="1"/>
  <c r="H489" i="1"/>
  <c r="I489" i="1"/>
  <c r="J489" i="1"/>
  <c r="J488" i="1" s="1"/>
  <c r="K489" i="1"/>
  <c r="K488" i="1" s="1"/>
  <c r="L489" i="1"/>
  <c r="L488" i="1" s="1"/>
  <c r="M489" i="1"/>
  <c r="N489" i="1"/>
  <c r="O489" i="1"/>
  <c r="D300" i="1"/>
  <c r="F300" i="1"/>
  <c r="G300" i="1"/>
  <c r="H300" i="1"/>
  <c r="I300" i="1"/>
  <c r="K300" i="1"/>
  <c r="C300" i="1"/>
  <c r="L307" i="1"/>
  <c r="L300" i="1" s="1"/>
  <c r="J307" i="1"/>
  <c r="J300" i="1" s="1"/>
  <c r="E300" i="1"/>
  <c r="D290" i="1"/>
  <c r="E290" i="1"/>
  <c r="F290" i="1"/>
  <c r="G290" i="1"/>
  <c r="H290" i="1"/>
  <c r="I290" i="1"/>
  <c r="J290" i="1"/>
  <c r="K290" i="1"/>
  <c r="L290" i="1"/>
  <c r="C290" i="1"/>
  <c r="E268" i="1"/>
  <c r="D268" i="1"/>
  <c r="F268" i="1"/>
  <c r="G268" i="1"/>
  <c r="H268" i="1"/>
  <c r="I268" i="1"/>
  <c r="J268" i="1"/>
  <c r="K268" i="1"/>
  <c r="L268" i="1"/>
  <c r="C268" i="1"/>
  <c r="C275" i="1"/>
  <c r="D275" i="1"/>
  <c r="E275" i="1"/>
  <c r="F275" i="1"/>
  <c r="I275" i="1"/>
  <c r="J275" i="1"/>
  <c r="K275" i="1"/>
  <c r="L275" i="1"/>
  <c r="M275" i="1"/>
  <c r="M274" i="1" s="1"/>
  <c r="N275" i="1"/>
  <c r="N274" i="1" s="1"/>
  <c r="O275" i="1"/>
  <c r="O274" i="1" s="1"/>
  <c r="I111" i="1"/>
  <c r="G381" i="1" l="1"/>
  <c r="E381" i="1"/>
  <c r="L763" i="1"/>
  <c r="H763" i="1"/>
  <c r="D763" i="1"/>
  <c r="I381" i="1"/>
  <c r="H381" i="1"/>
  <c r="D381" i="1"/>
  <c r="C381" i="1"/>
  <c r="J381" i="1"/>
  <c r="F381" i="1"/>
  <c r="C763" i="1"/>
  <c r="L757" i="1"/>
  <c r="H757" i="1"/>
  <c r="D757" i="1"/>
  <c r="K763" i="1"/>
  <c r="G763" i="1"/>
  <c r="L741" i="1"/>
  <c r="D741" i="1"/>
  <c r="K757" i="1"/>
  <c r="H741" i="1"/>
  <c r="G757" i="1"/>
  <c r="E546" i="1"/>
  <c r="J750" i="1"/>
  <c r="K741" i="1"/>
  <c r="G741" i="1"/>
  <c r="I763" i="1"/>
  <c r="E763" i="1"/>
  <c r="I454" i="1"/>
  <c r="I453" i="1" s="1"/>
  <c r="J763" i="1"/>
  <c r="F763" i="1"/>
  <c r="L417" i="1"/>
  <c r="L406" i="1" s="1"/>
  <c r="H417" i="1"/>
  <c r="H406" i="1" s="1"/>
  <c r="D417" i="1"/>
  <c r="C741" i="1"/>
  <c r="I741" i="1"/>
  <c r="E741" i="1"/>
  <c r="C750" i="1"/>
  <c r="C757" i="1"/>
  <c r="I757" i="1"/>
  <c r="E757" i="1"/>
  <c r="J741" i="1"/>
  <c r="F741" i="1"/>
  <c r="J757" i="1"/>
  <c r="F757" i="1"/>
  <c r="D454" i="1"/>
  <c r="D453" i="1" s="1"/>
  <c r="K417" i="1"/>
  <c r="K406" i="1" s="1"/>
  <c r="G417" i="1"/>
  <c r="G406" i="1" s="1"/>
  <c r="C417" i="1"/>
  <c r="C406" i="1" s="1"/>
  <c r="K392" i="1"/>
  <c r="C482" i="1"/>
  <c r="C454" i="1"/>
  <c r="C453" i="1" s="1"/>
  <c r="K454" i="1"/>
  <c r="K453" i="1" s="1"/>
  <c r="E454" i="1"/>
  <c r="E453" i="1" s="1"/>
  <c r="I417" i="1"/>
  <c r="I406" i="1" s="1"/>
  <c r="E417" i="1"/>
  <c r="E406" i="1" s="1"/>
  <c r="I482" i="1"/>
  <c r="D406" i="1"/>
  <c r="J454" i="1"/>
  <c r="J453" i="1" s="1"/>
  <c r="L392" i="1"/>
  <c r="H392" i="1"/>
  <c r="F482" i="1"/>
  <c r="L454" i="1"/>
  <c r="L453" i="1" s="1"/>
  <c r="F454" i="1"/>
  <c r="F453" i="1" s="1"/>
  <c r="J417" i="1"/>
  <c r="J406" i="1" s="1"/>
  <c r="F417" i="1"/>
  <c r="F406" i="1" s="1"/>
  <c r="E392" i="1"/>
  <c r="D392" i="1"/>
  <c r="J392" i="1"/>
  <c r="F392" i="1"/>
  <c r="J482" i="1"/>
  <c r="D482" i="1"/>
  <c r="I424" i="1"/>
  <c r="E424" i="1"/>
  <c r="C424" i="1"/>
  <c r="L424" i="1"/>
  <c r="H424" i="1"/>
  <c r="D424" i="1"/>
  <c r="G453" i="1"/>
  <c r="L482" i="1"/>
  <c r="H453" i="1"/>
  <c r="K424" i="1"/>
  <c r="K482" i="1"/>
  <c r="E482" i="1"/>
  <c r="J424" i="1"/>
  <c r="F424" i="1"/>
  <c r="G424" i="1"/>
  <c r="I392" i="1"/>
  <c r="G392" i="1"/>
  <c r="D654" i="1" l="1"/>
  <c r="E654" i="1"/>
  <c r="F654" i="1"/>
  <c r="G654" i="1"/>
  <c r="H654" i="1"/>
  <c r="I654" i="1"/>
  <c r="J654" i="1"/>
  <c r="K654" i="1"/>
  <c r="L654" i="1"/>
  <c r="C654" i="1"/>
  <c r="L218" i="1" l="1"/>
  <c r="L216" i="1"/>
  <c r="D678" i="1"/>
  <c r="D677" i="1" s="1"/>
  <c r="D676" i="1" s="1"/>
  <c r="E678" i="1"/>
  <c r="E677" i="1" s="1"/>
  <c r="E676" i="1" s="1"/>
  <c r="F678" i="1"/>
  <c r="F677" i="1" s="1"/>
  <c r="F676" i="1" s="1"/>
  <c r="G678" i="1"/>
  <c r="G677" i="1" s="1"/>
  <c r="G676" i="1" s="1"/>
  <c r="H678" i="1"/>
  <c r="H677" i="1" s="1"/>
  <c r="H676" i="1" s="1"/>
  <c r="I678" i="1"/>
  <c r="I677" i="1" s="1"/>
  <c r="I676" i="1" s="1"/>
  <c r="J678" i="1"/>
  <c r="J677" i="1" s="1"/>
  <c r="J676" i="1" s="1"/>
  <c r="K678" i="1"/>
  <c r="K677" i="1" s="1"/>
  <c r="K676" i="1" s="1"/>
  <c r="L678" i="1"/>
  <c r="L677" i="1" s="1"/>
  <c r="L676" i="1" s="1"/>
  <c r="C678" i="1"/>
  <c r="C677" i="1" s="1"/>
  <c r="C676" i="1" s="1"/>
  <c r="D674" i="1"/>
  <c r="E674" i="1"/>
  <c r="F674" i="1"/>
  <c r="G674" i="1"/>
  <c r="H674" i="1"/>
  <c r="I674" i="1"/>
  <c r="J674" i="1"/>
  <c r="K674" i="1"/>
  <c r="L674" i="1"/>
  <c r="C674" i="1"/>
  <c r="D218" i="1"/>
  <c r="E218" i="1"/>
  <c r="F218" i="1"/>
  <c r="G218" i="1"/>
  <c r="H218" i="1"/>
  <c r="I218" i="1"/>
  <c r="J218" i="1"/>
  <c r="K218" i="1"/>
  <c r="C218" i="1"/>
  <c r="D79" i="1" l="1"/>
  <c r="D78" i="1" s="1"/>
  <c r="E79" i="1"/>
  <c r="E78" i="1" s="1"/>
  <c r="F79" i="1"/>
  <c r="F78" i="1" s="1"/>
  <c r="G79" i="1"/>
  <c r="G78" i="1" s="1"/>
  <c r="H79" i="1"/>
  <c r="H78" i="1" s="1"/>
  <c r="I79" i="1"/>
  <c r="I78" i="1" s="1"/>
  <c r="J79" i="1"/>
  <c r="J78" i="1" s="1"/>
  <c r="K79" i="1"/>
  <c r="K78" i="1" s="1"/>
  <c r="L79" i="1"/>
  <c r="L78" i="1" s="1"/>
  <c r="C79" i="1"/>
  <c r="C78" i="1" s="1"/>
  <c r="J888" i="1"/>
  <c r="C778" i="1"/>
  <c r="D686" i="1"/>
  <c r="D685" i="1" s="1"/>
  <c r="F686" i="1"/>
  <c r="F685" i="1" s="1"/>
  <c r="G686" i="1"/>
  <c r="G685" i="1" s="1"/>
  <c r="H686" i="1"/>
  <c r="I686" i="1"/>
  <c r="J686" i="1"/>
  <c r="J685" i="1" s="1"/>
  <c r="K686" i="1"/>
  <c r="K685" i="1" s="1"/>
  <c r="L686" i="1"/>
  <c r="C686" i="1"/>
  <c r="C685" i="1" s="1"/>
  <c r="M682" i="1"/>
  <c r="N682" i="1"/>
  <c r="O682" i="1"/>
  <c r="E686" i="1"/>
  <c r="L685" i="1"/>
  <c r="I685" i="1"/>
  <c r="F371" i="1"/>
  <c r="F370" i="1" s="1"/>
  <c r="G371" i="1"/>
  <c r="G370" i="1" s="1"/>
  <c r="H371" i="1"/>
  <c r="H370" i="1" s="1"/>
  <c r="I371" i="1"/>
  <c r="I370" i="1" s="1"/>
  <c r="J371" i="1"/>
  <c r="J370" i="1" s="1"/>
  <c r="K371" i="1"/>
  <c r="K370" i="1" s="1"/>
  <c r="L371" i="1"/>
  <c r="L370" i="1" s="1"/>
  <c r="C371" i="1"/>
  <c r="C370" i="1" s="1"/>
  <c r="D371" i="1"/>
  <c r="D370" i="1" s="1"/>
  <c r="E371" i="1"/>
  <c r="E370" i="1" s="1"/>
  <c r="D314" i="1"/>
  <c r="D313" i="1" s="1"/>
  <c r="E313" i="1"/>
  <c r="F314" i="1"/>
  <c r="F313" i="1" s="1"/>
  <c r="G314" i="1"/>
  <c r="G313" i="1" s="1"/>
  <c r="H314" i="1"/>
  <c r="H313" i="1" s="1"/>
  <c r="I314" i="1"/>
  <c r="I313" i="1" s="1"/>
  <c r="J313" i="1"/>
  <c r="K314" i="1"/>
  <c r="K313" i="1" s="1"/>
  <c r="L313" i="1"/>
  <c r="C314" i="1"/>
  <c r="D174" i="1"/>
  <c r="E174" i="1"/>
  <c r="F174" i="1"/>
  <c r="G174" i="1"/>
  <c r="H174" i="1"/>
  <c r="I174" i="1"/>
  <c r="J174" i="1"/>
  <c r="K174" i="1"/>
  <c r="L174" i="1"/>
  <c r="C174" i="1"/>
  <c r="L168" i="1"/>
  <c r="J168" i="1"/>
  <c r="D155" i="1"/>
  <c r="D153" i="1" s="1"/>
  <c r="E155" i="1"/>
  <c r="E153" i="1" s="1"/>
  <c r="F155" i="1"/>
  <c r="F153" i="1" s="1"/>
  <c r="G155" i="1"/>
  <c r="G153" i="1" s="1"/>
  <c r="H155" i="1"/>
  <c r="H153" i="1" s="1"/>
  <c r="I155" i="1"/>
  <c r="I153" i="1" s="1"/>
  <c r="J155" i="1"/>
  <c r="J153" i="1" s="1"/>
  <c r="K155" i="1"/>
  <c r="K153" i="1" s="1"/>
  <c r="L155" i="1"/>
  <c r="L153" i="1" s="1"/>
  <c r="C155" i="1"/>
  <c r="C153" i="1" s="1"/>
  <c r="D111" i="1"/>
  <c r="F111" i="1"/>
  <c r="G111" i="1"/>
  <c r="H111" i="1"/>
  <c r="K111" i="1"/>
  <c r="E140" i="1"/>
  <c r="E126" i="1"/>
  <c r="J125" i="1"/>
  <c r="L118" i="1"/>
  <c r="J118" i="1"/>
  <c r="C112" i="1"/>
  <c r="C111" i="1" s="1"/>
  <c r="D95" i="1"/>
  <c r="E95" i="1"/>
  <c r="F95" i="1"/>
  <c r="G95" i="1"/>
  <c r="H95" i="1"/>
  <c r="I95" i="1"/>
  <c r="J95" i="1"/>
  <c r="K95" i="1"/>
  <c r="L95" i="1"/>
  <c r="C95" i="1"/>
  <c r="D84" i="1"/>
  <c r="E84" i="1"/>
  <c r="F84" i="1"/>
  <c r="G84" i="1"/>
  <c r="H84" i="1"/>
  <c r="I84" i="1"/>
  <c r="J84" i="1"/>
  <c r="K84" i="1"/>
  <c r="C83" i="1"/>
  <c r="D53" i="1"/>
  <c r="E53" i="1"/>
  <c r="F53" i="1"/>
  <c r="G53" i="1"/>
  <c r="H53" i="1"/>
  <c r="I53" i="1"/>
  <c r="K53" i="1"/>
  <c r="C53" i="1"/>
  <c r="L57" i="1"/>
  <c r="L53" i="1" s="1"/>
  <c r="J57" i="1"/>
  <c r="J53" i="1" s="1"/>
  <c r="D22" i="1"/>
  <c r="F22" i="1"/>
  <c r="G22" i="1"/>
  <c r="H22" i="1"/>
  <c r="I22" i="1"/>
  <c r="J22" i="1"/>
  <c r="K22" i="1"/>
  <c r="L22" i="1"/>
  <c r="C22" i="1"/>
  <c r="E27" i="1"/>
  <c r="E22" i="1" l="1"/>
  <c r="J111" i="1"/>
  <c r="L111" i="1"/>
  <c r="E685" i="1"/>
  <c r="D643" i="1"/>
  <c r="E643" i="1"/>
  <c r="F643" i="1"/>
  <c r="G643" i="1"/>
  <c r="H643" i="1"/>
  <c r="I643" i="1"/>
  <c r="J643" i="1"/>
  <c r="K643" i="1"/>
  <c r="L643" i="1"/>
  <c r="D627" i="1"/>
  <c r="E627" i="1"/>
  <c r="E626" i="1" s="1"/>
  <c r="F627" i="1"/>
  <c r="F626" i="1" s="1"/>
  <c r="G627" i="1"/>
  <c r="G626" i="1" s="1"/>
  <c r="H627" i="1"/>
  <c r="H626" i="1" s="1"/>
  <c r="I627" i="1"/>
  <c r="I626" i="1" s="1"/>
  <c r="J627" i="1"/>
  <c r="J626" i="1" s="1"/>
  <c r="K627" i="1"/>
  <c r="K626" i="1" s="1"/>
  <c r="L627" i="1"/>
  <c r="L626" i="1" s="1"/>
  <c r="C627" i="1"/>
  <c r="C626" i="1" s="1"/>
  <c r="D623" i="1"/>
  <c r="D622" i="1" s="1"/>
  <c r="E623" i="1"/>
  <c r="F623" i="1"/>
  <c r="F622" i="1" s="1"/>
  <c r="G623" i="1"/>
  <c r="G622" i="1" s="1"/>
  <c r="H623" i="1"/>
  <c r="H622" i="1" s="1"/>
  <c r="I623" i="1"/>
  <c r="I622" i="1" s="1"/>
  <c r="J623" i="1"/>
  <c r="J622" i="1" s="1"/>
  <c r="K623" i="1"/>
  <c r="K622" i="1" s="1"/>
  <c r="L623" i="1"/>
  <c r="L622" i="1" s="1"/>
  <c r="M623" i="1"/>
  <c r="N623" i="1"/>
  <c r="O623" i="1"/>
  <c r="C623" i="1"/>
  <c r="C622" i="1" s="1"/>
  <c r="E622" i="1"/>
  <c r="D626" i="1"/>
  <c r="M627" i="1"/>
  <c r="N627" i="1"/>
  <c r="O627" i="1"/>
  <c r="J229" i="1" l="1"/>
  <c r="J228" i="1" s="1"/>
  <c r="E229" i="1"/>
  <c r="F229" i="1"/>
  <c r="F228" i="1" s="1"/>
  <c r="G229" i="1"/>
  <c r="G228" i="1" s="1"/>
  <c r="H229" i="1"/>
  <c r="H228" i="1" s="1"/>
  <c r="I229" i="1"/>
  <c r="I228" i="1" s="1"/>
  <c r="K229" i="1"/>
  <c r="K228" i="1" s="1"/>
  <c r="L229" i="1"/>
  <c r="L228" i="1" s="1"/>
  <c r="D367" i="1"/>
  <c r="D366" i="1" s="1"/>
  <c r="E367" i="1"/>
  <c r="E366" i="1" s="1"/>
  <c r="F367" i="1"/>
  <c r="F366" i="1" s="1"/>
  <c r="G367" i="1"/>
  <c r="G366" i="1" s="1"/>
  <c r="H367" i="1"/>
  <c r="H366" i="1" s="1"/>
  <c r="I367" i="1"/>
  <c r="I366" i="1" s="1"/>
  <c r="J367" i="1"/>
  <c r="J366" i="1" s="1"/>
  <c r="K367" i="1"/>
  <c r="K366" i="1" s="1"/>
  <c r="L367" i="1"/>
  <c r="L366" i="1" s="1"/>
  <c r="M367" i="1"/>
  <c r="N367" i="1"/>
  <c r="O367" i="1"/>
  <c r="C367" i="1"/>
  <c r="C366" i="1" s="1"/>
  <c r="M312" i="1"/>
  <c r="N312" i="1"/>
  <c r="O312" i="1"/>
  <c r="G356" i="1"/>
  <c r="H356" i="1"/>
  <c r="J75" i="1" l="1"/>
  <c r="G1028" i="1" l="1"/>
  <c r="F563" i="1"/>
  <c r="G563" i="1"/>
  <c r="H563" i="1"/>
  <c r="J1028" i="1" l="1"/>
  <c r="D635" i="1"/>
  <c r="E635" i="1"/>
  <c r="F635" i="1"/>
  <c r="G635" i="1"/>
  <c r="H635" i="1"/>
  <c r="I635" i="1"/>
  <c r="J635" i="1"/>
  <c r="K635" i="1"/>
  <c r="L635" i="1"/>
  <c r="C635" i="1"/>
  <c r="E634" i="1"/>
  <c r="L992" i="1"/>
  <c r="K992" i="1"/>
  <c r="J992" i="1"/>
  <c r="I992" i="1"/>
  <c r="H992" i="1"/>
  <c r="G992" i="1"/>
  <c r="F992" i="1"/>
  <c r="E992" i="1"/>
  <c r="D992" i="1"/>
  <c r="C992" i="1"/>
  <c r="L989" i="1"/>
  <c r="K989" i="1"/>
  <c r="J989" i="1"/>
  <c r="I989" i="1"/>
  <c r="H989" i="1"/>
  <c r="G989" i="1"/>
  <c r="F989" i="1"/>
  <c r="E989" i="1"/>
  <c r="D989" i="1"/>
  <c r="C989" i="1"/>
  <c r="L983" i="1"/>
  <c r="K983" i="1"/>
  <c r="J983" i="1"/>
  <c r="I983" i="1"/>
  <c r="H983" i="1"/>
  <c r="G983" i="1"/>
  <c r="F983" i="1"/>
  <c r="E983" i="1"/>
  <c r="D983" i="1"/>
  <c r="C983" i="1"/>
  <c r="L980" i="1"/>
  <c r="K980" i="1"/>
  <c r="J980" i="1"/>
  <c r="I980" i="1"/>
  <c r="H980" i="1"/>
  <c r="G980" i="1"/>
  <c r="F980" i="1"/>
  <c r="E980" i="1"/>
  <c r="D980" i="1"/>
  <c r="C980" i="1"/>
  <c r="G967" i="1"/>
  <c r="H967" i="1"/>
  <c r="D962" i="1"/>
  <c r="E962" i="1"/>
  <c r="F962" i="1"/>
  <c r="G962" i="1"/>
  <c r="H962" i="1"/>
  <c r="I962" i="1"/>
  <c r="J962" i="1"/>
  <c r="K962" i="1"/>
  <c r="L962" i="1"/>
  <c r="C962" i="1"/>
  <c r="G957" i="1"/>
  <c r="H957" i="1"/>
  <c r="H938" i="1"/>
  <c r="G938" i="1"/>
  <c r="G923" i="1"/>
  <c r="H923" i="1"/>
  <c r="G919" i="1"/>
  <c r="H919" i="1"/>
  <c r="G909" i="1"/>
  <c r="H909" i="1"/>
  <c r="G905" i="1"/>
  <c r="H905" i="1"/>
  <c r="G900" i="1"/>
  <c r="H900" i="1"/>
  <c r="G895" i="1"/>
  <c r="H895" i="1"/>
  <c r="G891" i="1"/>
  <c r="H891" i="1"/>
  <c r="H887" i="1"/>
  <c r="G887" i="1"/>
  <c r="H842" i="1"/>
  <c r="G842" i="1"/>
  <c r="G820" i="1"/>
  <c r="H820" i="1"/>
  <c r="G814" i="1"/>
  <c r="H814" i="1"/>
  <c r="G808" i="1"/>
  <c r="H808" i="1"/>
  <c r="G803" i="1"/>
  <c r="H803" i="1"/>
  <c r="G790" i="1"/>
  <c r="H790" i="1"/>
  <c r="G785" i="1"/>
  <c r="H785" i="1"/>
  <c r="C723" i="1"/>
  <c r="D723" i="1"/>
  <c r="E723" i="1"/>
  <c r="F723" i="1"/>
  <c r="I723" i="1"/>
  <c r="J723" i="1"/>
  <c r="K723" i="1"/>
  <c r="L723" i="1"/>
  <c r="M723" i="1"/>
  <c r="N723" i="1"/>
  <c r="O723" i="1"/>
  <c r="J719" i="1"/>
  <c r="K719" i="1"/>
  <c r="D719" i="1"/>
  <c r="E719" i="1"/>
  <c r="F719" i="1"/>
  <c r="G719" i="1"/>
  <c r="H719" i="1"/>
  <c r="I719" i="1"/>
  <c r="C719" i="1"/>
  <c r="G716" i="1"/>
  <c r="G715" i="1" s="1"/>
  <c r="G714" i="1" s="1"/>
  <c r="H716" i="1"/>
  <c r="H715" i="1" s="1"/>
  <c r="H714" i="1" s="1"/>
  <c r="G703" i="1"/>
  <c r="H703" i="1"/>
  <c r="F710" i="1"/>
  <c r="G710" i="1"/>
  <c r="H710" i="1"/>
  <c r="G694" i="1"/>
  <c r="G690" i="1"/>
  <c r="H690" i="1"/>
  <c r="H680" i="1" s="1"/>
  <c r="G681" i="1"/>
  <c r="D634" i="1"/>
  <c r="F634" i="1"/>
  <c r="G634" i="1"/>
  <c r="H634" i="1"/>
  <c r="I634" i="1"/>
  <c r="J634" i="1"/>
  <c r="K634" i="1"/>
  <c r="C634" i="1"/>
  <c r="D533" i="1"/>
  <c r="E533" i="1"/>
  <c r="F533" i="1"/>
  <c r="G533" i="1"/>
  <c r="H533" i="1"/>
  <c r="I533" i="1"/>
  <c r="J533" i="1"/>
  <c r="K533" i="1"/>
  <c r="L533" i="1"/>
  <c r="C533" i="1"/>
  <c r="E510" i="1"/>
  <c r="F510" i="1"/>
  <c r="G510" i="1"/>
  <c r="G503" i="1" s="1"/>
  <c r="H510" i="1"/>
  <c r="H503" i="1" s="1"/>
  <c r="I510" i="1"/>
  <c r="J510" i="1"/>
  <c r="K510" i="1"/>
  <c r="L510" i="1"/>
  <c r="D510" i="1"/>
  <c r="G377" i="1"/>
  <c r="G312" i="1" s="1"/>
  <c r="H377" i="1"/>
  <c r="H312" i="1" s="1"/>
  <c r="H299" i="1"/>
  <c r="G299" i="1"/>
  <c r="G289" i="1"/>
  <c r="H289" i="1"/>
  <c r="D282" i="1"/>
  <c r="E282" i="1"/>
  <c r="F282" i="1"/>
  <c r="G282" i="1"/>
  <c r="H282" i="1"/>
  <c r="I282" i="1"/>
  <c r="J282" i="1"/>
  <c r="K282" i="1"/>
  <c r="L282" i="1"/>
  <c r="C282" i="1"/>
  <c r="G258" i="1"/>
  <c r="H258" i="1"/>
  <c r="D179" i="1"/>
  <c r="E179" i="1"/>
  <c r="F179" i="1"/>
  <c r="G179" i="1"/>
  <c r="H179" i="1"/>
  <c r="I179" i="1"/>
  <c r="J179" i="1"/>
  <c r="K179" i="1"/>
  <c r="L179" i="1"/>
  <c r="C179" i="1"/>
  <c r="G777" i="1" l="1"/>
  <c r="H777" i="1"/>
  <c r="G680" i="1"/>
  <c r="G702" i="1"/>
  <c r="H702" i="1"/>
  <c r="L772" i="1" l="1"/>
  <c r="L771" i="1" s="1"/>
  <c r="K772" i="1"/>
  <c r="K771" i="1" s="1"/>
  <c r="J772" i="1"/>
  <c r="J771" i="1" s="1"/>
  <c r="I772" i="1"/>
  <c r="I771" i="1" s="1"/>
  <c r="H772" i="1"/>
  <c r="H771" i="1" s="1"/>
  <c r="H728" i="1" s="1"/>
  <c r="G772" i="1"/>
  <c r="G771" i="1" s="1"/>
  <c r="G728" i="1" s="1"/>
  <c r="F772" i="1"/>
  <c r="F771" i="1" s="1"/>
  <c r="E772" i="1"/>
  <c r="E771" i="1" s="1"/>
  <c r="D772" i="1"/>
  <c r="D771" i="1" s="1"/>
  <c r="C772" i="1"/>
  <c r="C771" i="1" s="1"/>
  <c r="G630" i="1" l="1"/>
  <c r="H630" i="1"/>
  <c r="G568" i="1" l="1"/>
  <c r="H568" i="1"/>
  <c r="G562" i="1"/>
  <c r="H562" i="1"/>
  <c r="E539" i="1"/>
  <c r="G267" i="1"/>
  <c r="H267" i="1"/>
  <c r="G260" i="1"/>
  <c r="H260" i="1"/>
  <c r="G255" i="1"/>
  <c r="H255" i="1"/>
  <c r="E251" i="1"/>
  <c r="D193" i="1"/>
  <c r="E193" i="1"/>
  <c r="F193" i="1"/>
  <c r="G193" i="1"/>
  <c r="H193" i="1"/>
  <c r="I193" i="1"/>
  <c r="J193" i="1"/>
  <c r="K193" i="1"/>
  <c r="L193" i="1"/>
  <c r="M193" i="1"/>
  <c r="N193" i="1"/>
  <c r="O193" i="1"/>
  <c r="C193" i="1"/>
  <c r="D191" i="1"/>
  <c r="E191" i="1"/>
  <c r="F191" i="1"/>
  <c r="G191" i="1"/>
  <c r="H191" i="1"/>
  <c r="I191" i="1"/>
  <c r="J191" i="1"/>
  <c r="K191" i="1"/>
  <c r="L191" i="1"/>
  <c r="C191" i="1"/>
  <c r="J188" i="1"/>
  <c r="C167" i="1"/>
  <c r="C164" i="1"/>
  <c r="G100" i="1"/>
  <c r="H100" i="1"/>
  <c r="L83" i="1"/>
  <c r="K83" i="1"/>
  <c r="J83" i="1"/>
  <c r="I83" i="1"/>
  <c r="H83" i="1"/>
  <c r="G83" i="1"/>
  <c r="F83" i="1"/>
  <c r="E83" i="1"/>
  <c r="D83" i="1"/>
  <c r="D75" i="1" l="1"/>
  <c r="E75" i="1"/>
  <c r="F75" i="1"/>
  <c r="G75" i="1"/>
  <c r="G74" i="1" s="1"/>
  <c r="H75" i="1"/>
  <c r="H74" i="1" s="1"/>
  <c r="I75" i="1"/>
  <c r="K75" i="1"/>
  <c r="L75" i="1"/>
  <c r="D21" i="1"/>
  <c r="E21" i="1"/>
  <c r="F21" i="1"/>
  <c r="G21" i="1"/>
  <c r="H21" i="1"/>
  <c r="I21" i="1"/>
  <c r="J21" i="1"/>
  <c r="K21" i="1"/>
  <c r="L21" i="1"/>
  <c r="D16" i="1"/>
  <c r="E16" i="1"/>
  <c r="F16" i="1"/>
  <c r="G16" i="1"/>
  <c r="H16" i="1"/>
  <c r="I16" i="1"/>
  <c r="J16" i="1"/>
  <c r="K16" i="1"/>
  <c r="L16" i="1"/>
  <c r="D1028" i="1" l="1"/>
  <c r="E1028" i="1"/>
  <c r="F1028" i="1"/>
  <c r="H1028" i="1"/>
  <c r="I1028" i="1"/>
  <c r="K1028" i="1"/>
  <c r="C1028" i="1"/>
  <c r="L1028" i="1" l="1"/>
  <c r="L539" i="1" l="1"/>
  <c r="K539" i="1"/>
  <c r="J539" i="1"/>
  <c r="I539" i="1"/>
  <c r="H539" i="1"/>
  <c r="H520" i="1" s="1"/>
  <c r="H502" i="1" s="1"/>
  <c r="G539" i="1"/>
  <c r="G520" i="1" s="1"/>
  <c r="G502" i="1" s="1"/>
  <c r="F539" i="1"/>
  <c r="D539" i="1"/>
  <c r="C539" i="1"/>
  <c r="D251" i="1"/>
  <c r="F251" i="1"/>
  <c r="G251" i="1"/>
  <c r="G250" i="1" s="1"/>
  <c r="H251" i="1"/>
  <c r="H250" i="1" s="1"/>
  <c r="I251" i="1"/>
  <c r="I250" i="1" s="1"/>
  <c r="J251" i="1"/>
  <c r="J250" i="1" s="1"/>
  <c r="K251" i="1"/>
  <c r="K250" i="1" s="1"/>
  <c r="L251" i="1"/>
  <c r="L250" i="1" s="1"/>
  <c r="C251" i="1"/>
  <c r="M242" i="1"/>
  <c r="N242" i="1"/>
  <c r="O242" i="1"/>
  <c r="L188" i="1"/>
  <c r="D188" i="1"/>
  <c r="E188" i="1"/>
  <c r="F188" i="1"/>
  <c r="G188" i="1"/>
  <c r="H188" i="1"/>
  <c r="I188" i="1"/>
  <c r="K188" i="1"/>
  <c r="C188" i="1"/>
  <c r="L200" i="1"/>
  <c r="K200" i="1"/>
  <c r="J200" i="1"/>
  <c r="I200" i="1"/>
  <c r="H200" i="1"/>
  <c r="G200" i="1"/>
  <c r="F200" i="1"/>
  <c r="E200" i="1"/>
  <c r="D200" i="1"/>
  <c r="C200" i="1"/>
  <c r="L198" i="1"/>
  <c r="K198" i="1"/>
  <c r="J198" i="1"/>
  <c r="I198" i="1"/>
  <c r="H198" i="1"/>
  <c r="G198" i="1"/>
  <c r="F198" i="1"/>
  <c r="E198" i="1"/>
  <c r="D198" i="1"/>
  <c r="C198" i="1"/>
  <c r="L195" i="1"/>
  <c r="K195" i="1"/>
  <c r="J195" i="1"/>
  <c r="I195" i="1"/>
  <c r="H195" i="1"/>
  <c r="G195" i="1"/>
  <c r="F195" i="1"/>
  <c r="E195" i="1"/>
  <c r="D195" i="1"/>
  <c r="C195" i="1"/>
  <c r="G171" i="1"/>
  <c r="H171" i="1"/>
  <c r="G167" i="1"/>
  <c r="H167" i="1"/>
  <c r="I161" i="1"/>
  <c r="G161" i="1"/>
  <c r="H161" i="1"/>
  <c r="D106" i="1"/>
  <c r="E106" i="1"/>
  <c r="F106" i="1"/>
  <c r="G106" i="1"/>
  <c r="G105" i="1" s="1"/>
  <c r="H106" i="1"/>
  <c r="H105" i="1" s="1"/>
  <c r="C106" i="1"/>
  <c r="G93" i="1"/>
  <c r="H93" i="1"/>
  <c r="G90" i="1"/>
  <c r="H90" i="1"/>
  <c r="G52" i="1"/>
  <c r="H52" i="1"/>
  <c r="G19" i="1"/>
  <c r="G15" i="1" s="1"/>
  <c r="H19" i="1"/>
  <c r="H15" i="1" s="1"/>
  <c r="J187" i="1" l="1"/>
  <c r="H160" i="1"/>
  <c r="G160" i="1"/>
  <c r="C187" i="1"/>
  <c r="E187" i="1"/>
  <c r="G89" i="1"/>
  <c r="G51" i="1" s="1"/>
  <c r="H89" i="1"/>
  <c r="H51" i="1" s="1"/>
  <c r="O663" i="1" l="1"/>
  <c r="N663" i="1"/>
  <c r="M663" i="1"/>
  <c r="L663" i="1"/>
  <c r="K663" i="1"/>
  <c r="J663" i="1"/>
  <c r="I663" i="1"/>
  <c r="I662" i="1" s="1"/>
  <c r="F663" i="1"/>
  <c r="F662" i="1" s="1"/>
  <c r="E663" i="1"/>
  <c r="E662" i="1" s="1"/>
  <c r="D663" i="1"/>
  <c r="D662" i="1" s="1"/>
  <c r="C663" i="1"/>
  <c r="C662" i="1" s="1"/>
  <c r="L662" i="1"/>
  <c r="K662" i="1"/>
  <c r="J662" i="1"/>
  <c r="O657" i="1"/>
  <c r="N657" i="1"/>
  <c r="M657" i="1"/>
  <c r="L657" i="1"/>
  <c r="K657" i="1"/>
  <c r="J657" i="1"/>
  <c r="I657" i="1"/>
  <c r="I656" i="1" s="1"/>
  <c r="F657" i="1"/>
  <c r="F656" i="1" s="1"/>
  <c r="E657" i="1"/>
  <c r="E656" i="1" s="1"/>
  <c r="D657" i="1"/>
  <c r="D656" i="1" s="1"/>
  <c r="C657" i="1"/>
  <c r="C656" i="1" s="1"/>
  <c r="L656" i="1"/>
  <c r="K656" i="1"/>
  <c r="J656" i="1"/>
  <c r="L631" i="1"/>
  <c r="L630" i="1" s="1"/>
  <c r="K631" i="1"/>
  <c r="K630" i="1" s="1"/>
  <c r="J631" i="1"/>
  <c r="J630" i="1" s="1"/>
  <c r="I631" i="1"/>
  <c r="I630" i="1" s="1"/>
  <c r="F631" i="1"/>
  <c r="F630" i="1" s="1"/>
  <c r="E631" i="1"/>
  <c r="E630" i="1" s="1"/>
  <c r="D631" i="1"/>
  <c r="D630" i="1" s="1"/>
  <c r="C631" i="1"/>
  <c r="C630" i="1" s="1"/>
  <c r="G604" i="1"/>
  <c r="H604" i="1" l="1"/>
  <c r="G277" i="1" l="1"/>
  <c r="H277" i="1"/>
  <c r="I277" i="1"/>
  <c r="I274" i="1" s="1"/>
  <c r="D277" i="1"/>
  <c r="D274" i="1" s="1"/>
  <c r="C277" i="1"/>
  <c r="C274" i="1" s="1"/>
  <c r="K277" i="1"/>
  <c r="K274" i="1" s="1"/>
  <c r="J277" i="1"/>
  <c r="J274" i="1" s="1"/>
  <c r="F277" i="1"/>
  <c r="F274" i="1" s="1"/>
  <c r="E277" i="1"/>
  <c r="E274" i="1" s="1"/>
  <c r="G222" i="1"/>
  <c r="H222" i="1"/>
  <c r="G224" i="1"/>
  <c r="H224" i="1"/>
  <c r="L224" i="1"/>
  <c r="K224" i="1"/>
  <c r="J224" i="1"/>
  <c r="I224" i="1"/>
  <c r="F224" i="1"/>
  <c r="E224" i="1"/>
  <c r="D224" i="1"/>
  <c r="C224" i="1"/>
  <c r="O191" i="1"/>
  <c r="N191" i="1"/>
  <c r="M191" i="1"/>
  <c r="L187" i="1"/>
  <c r="K187" i="1"/>
  <c r="I187" i="1"/>
  <c r="F187" i="1"/>
  <c r="D187" i="1"/>
  <c r="G110" i="1"/>
  <c r="H110" i="1"/>
  <c r="H274" i="1" l="1"/>
  <c r="H254" i="1" s="1"/>
  <c r="G274" i="1"/>
  <c r="G254" i="1" s="1"/>
  <c r="H187" i="1"/>
  <c r="H186" i="1" s="1"/>
  <c r="G187" i="1"/>
  <c r="G186" i="1" s="1"/>
  <c r="H583" i="1"/>
  <c r="H561" i="1" s="1"/>
  <c r="G583" i="1"/>
  <c r="G561" i="1" s="1"/>
  <c r="G236" i="1" l="1"/>
  <c r="G235" i="1" s="1"/>
  <c r="H236" i="1"/>
  <c r="H235" i="1" s="1"/>
  <c r="G241" i="1"/>
  <c r="G240" i="1" s="1"/>
  <c r="H241" i="1"/>
  <c r="H240" i="1" s="1"/>
  <c r="D229" i="1"/>
  <c r="C229" i="1"/>
  <c r="G216" i="1"/>
  <c r="H216" i="1"/>
  <c r="G109" i="1"/>
  <c r="H109" i="1"/>
  <c r="G215" i="1" l="1"/>
  <c r="G214" i="1" s="1"/>
  <c r="H215" i="1"/>
  <c r="H214" i="1" s="1"/>
  <c r="G9" i="1"/>
  <c r="G8" i="1" s="1"/>
  <c r="H9" i="1"/>
  <c r="H8" i="1" s="1"/>
  <c r="K19" i="1" l="1"/>
  <c r="K15" i="1" s="1"/>
  <c r="K52" i="1"/>
  <c r="K74" i="1"/>
  <c r="K90" i="1"/>
  <c r="K93" i="1"/>
  <c r="K98" i="1"/>
  <c r="K101" i="1"/>
  <c r="K100" i="1" s="1"/>
  <c r="K106" i="1"/>
  <c r="K105" i="1" s="1"/>
  <c r="K110" i="1"/>
  <c r="K161" i="1"/>
  <c r="K164" i="1"/>
  <c r="K167" i="1"/>
  <c r="K171" i="1"/>
  <c r="K178" i="1"/>
  <c r="K184" i="1"/>
  <c r="K216" i="1"/>
  <c r="K222" i="1"/>
  <c r="K236" i="1"/>
  <c r="K235" i="1" s="1"/>
  <c r="K241" i="1"/>
  <c r="K256" i="1"/>
  <c r="K258" i="1"/>
  <c r="K261" i="1"/>
  <c r="K263" i="1"/>
  <c r="K265" i="1"/>
  <c r="K267" i="1"/>
  <c r="K289" i="1"/>
  <c r="K294" i="1"/>
  <c r="K293" i="1" s="1"/>
  <c r="K297" i="1"/>
  <c r="K296" i="1" s="1"/>
  <c r="K299" i="1"/>
  <c r="K310" i="1"/>
  <c r="K309" i="1" s="1"/>
  <c r="K357" i="1"/>
  <c r="K356" i="1" s="1"/>
  <c r="K375" i="1"/>
  <c r="K374" i="1" s="1"/>
  <c r="K377" i="1"/>
  <c r="K504" i="1"/>
  <c r="K506" i="1"/>
  <c r="K508" i="1"/>
  <c r="K515" i="1"/>
  <c r="K514" i="1" s="1"/>
  <c r="K518" i="1"/>
  <c r="K517" i="1" s="1"/>
  <c r="K521" i="1"/>
  <c r="K523" i="1"/>
  <c r="K525" i="1"/>
  <c r="K527" i="1"/>
  <c r="K529" i="1"/>
  <c r="K531" i="1"/>
  <c r="K537" i="1"/>
  <c r="K563" i="1"/>
  <c r="K562" i="1" s="1"/>
  <c r="K568" i="1"/>
  <c r="K583" i="1"/>
  <c r="K641" i="1"/>
  <c r="K660" i="1"/>
  <c r="K668" i="1"/>
  <c r="K667" i="1" s="1"/>
  <c r="K673" i="1"/>
  <c r="K681" i="1"/>
  <c r="K690" i="1"/>
  <c r="K694" i="1"/>
  <c r="K703" i="1"/>
  <c r="K710" i="1"/>
  <c r="K716" i="1"/>
  <c r="K715" i="1" s="1"/>
  <c r="K722" i="1"/>
  <c r="K726" i="1"/>
  <c r="K725" i="1" s="1"/>
  <c r="K739" i="1"/>
  <c r="K748" i="1"/>
  <c r="K747" i="1" s="1"/>
  <c r="K751" i="1"/>
  <c r="K750" i="1" s="1"/>
  <c r="K785" i="1"/>
  <c r="K790" i="1"/>
  <c r="K803" i="1"/>
  <c r="K808" i="1"/>
  <c r="K814" i="1"/>
  <c r="K820" i="1"/>
  <c r="K837" i="1"/>
  <c r="K842" i="1"/>
  <c r="K852" i="1"/>
  <c r="K887" i="1"/>
  <c r="K891" i="1"/>
  <c r="K895" i="1"/>
  <c r="K900" i="1"/>
  <c r="K905" i="1"/>
  <c r="K909" i="1"/>
  <c r="K919" i="1"/>
  <c r="K923" i="1"/>
  <c r="K927" i="1"/>
  <c r="K934" i="1"/>
  <c r="K938" i="1"/>
  <c r="K957" i="1"/>
  <c r="K960" i="1"/>
  <c r="K967" i="1"/>
  <c r="K970" i="1"/>
  <c r="F9" i="1"/>
  <c r="F19" i="1"/>
  <c r="F15" i="1" s="1"/>
  <c r="F52" i="1"/>
  <c r="F74" i="1"/>
  <c r="F90" i="1"/>
  <c r="F93" i="1"/>
  <c r="F98" i="1"/>
  <c r="F101" i="1"/>
  <c r="F100" i="1" s="1"/>
  <c r="F105" i="1"/>
  <c r="F110" i="1"/>
  <c r="F161" i="1"/>
  <c r="F164" i="1"/>
  <c r="F167" i="1"/>
  <c r="F171" i="1"/>
  <c r="F178" i="1"/>
  <c r="F184" i="1"/>
  <c r="F216" i="1"/>
  <c r="F222" i="1"/>
  <c r="F236" i="1"/>
  <c r="F235" i="1" s="1"/>
  <c r="F241" i="1"/>
  <c r="F250" i="1"/>
  <c r="F256" i="1"/>
  <c r="F258" i="1"/>
  <c r="F261" i="1"/>
  <c r="F263" i="1"/>
  <c r="F265" i="1"/>
  <c r="F267" i="1"/>
  <c r="F289" i="1"/>
  <c r="F294" i="1"/>
  <c r="F293" i="1" s="1"/>
  <c r="F297" i="1"/>
  <c r="F296" i="1" s="1"/>
  <c r="F299" i="1"/>
  <c r="F310" i="1"/>
  <c r="F309" i="1" s="1"/>
  <c r="F357" i="1"/>
  <c r="F356" i="1" s="1"/>
  <c r="F375" i="1"/>
  <c r="F374" i="1" s="1"/>
  <c r="F377" i="1"/>
  <c r="F504" i="1"/>
  <c r="F506" i="1"/>
  <c r="F508" i="1"/>
  <c r="F515" i="1"/>
  <c r="F514" i="1" s="1"/>
  <c r="F518" i="1"/>
  <c r="F517" i="1" s="1"/>
  <c r="F521" i="1"/>
  <c r="F523" i="1"/>
  <c r="F525" i="1"/>
  <c r="F527" i="1"/>
  <c r="F529" i="1"/>
  <c r="F531" i="1"/>
  <c r="F537" i="1"/>
  <c r="F562" i="1"/>
  <c r="F568" i="1"/>
  <c r="F583" i="1"/>
  <c r="F641" i="1"/>
  <c r="F660" i="1"/>
  <c r="F668" i="1"/>
  <c r="F667" i="1" s="1"/>
  <c r="F673" i="1"/>
  <c r="F681" i="1"/>
  <c r="F690" i="1"/>
  <c r="F694" i="1"/>
  <c r="F703" i="1"/>
  <c r="F716" i="1"/>
  <c r="F715" i="1" s="1"/>
  <c r="F722" i="1"/>
  <c r="F726" i="1"/>
  <c r="F725" i="1" s="1"/>
  <c r="F739" i="1"/>
  <c r="F748" i="1"/>
  <c r="F747" i="1" s="1"/>
  <c r="F751" i="1"/>
  <c r="F750" i="1" s="1"/>
  <c r="F785" i="1"/>
  <c r="F790" i="1"/>
  <c r="F803" i="1"/>
  <c r="F808" i="1"/>
  <c r="F814" i="1"/>
  <c r="F820" i="1"/>
  <c r="F837" i="1"/>
  <c r="F842" i="1"/>
  <c r="F852" i="1"/>
  <c r="F887" i="1"/>
  <c r="F891" i="1"/>
  <c r="F895" i="1"/>
  <c r="F900" i="1"/>
  <c r="F905" i="1"/>
  <c r="F909" i="1"/>
  <c r="F919" i="1"/>
  <c r="F923" i="1"/>
  <c r="F927" i="1"/>
  <c r="F934" i="1"/>
  <c r="F938" i="1"/>
  <c r="F957" i="1"/>
  <c r="F960" i="1"/>
  <c r="F967" i="1"/>
  <c r="F970" i="1"/>
  <c r="K9" i="1"/>
  <c r="F561" i="1" l="1"/>
  <c r="K561" i="1"/>
  <c r="F680" i="1"/>
  <c r="F777" i="1"/>
  <c r="K777" i="1"/>
  <c r="K680" i="1"/>
  <c r="K312" i="1"/>
  <c r="F312" i="1"/>
  <c r="F503" i="1"/>
  <c r="K503" i="1"/>
  <c r="F160" i="1"/>
  <c r="F109" i="1" s="1"/>
  <c r="K160" i="1"/>
  <c r="K109" i="1" s="1"/>
  <c r="K520" i="1"/>
  <c r="F520" i="1"/>
  <c r="F186" i="1"/>
  <c r="K186" i="1"/>
  <c r="F215" i="1"/>
  <c r="F214" i="1" s="1"/>
  <c r="K215" i="1"/>
  <c r="K214" i="1" s="1"/>
  <c r="K653" i="1"/>
  <c r="K604" i="1" s="1"/>
  <c r="K288" i="1"/>
  <c r="K260" i="1"/>
  <c r="K729" i="1"/>
  <c r="K728" i="1" s="1"/>
  <c r="F8" i="1"/>
  <c r="F653" i="1"/>
  <c r="F604" i="1" s="1"/>
  <c r="F240" i="1"/>
  <c r="F255" i="1"/>
  <c r="F260" i="1"/>
  <c r="K89" i="1"/>
  <c r="K51" i="1" s="1"/>
  <c r="K240" i="1"/>
  <c r="K8" i="1"/>
  <c r="F729" i="1"/>
  <c r="F728" i="1" s="1"/>
  <c r="F89" i="1"/>
  <c r="F51" i="1" s="1"/>
  <c r="K255" i="1"/>
  <c r="K702" i="1"/>
  <c r="K714" i="1"/>
  <c r="F702" i="1"/>
  <c r="F714" i="1"/>
  <c r="M703" i="1"/>
  <c r="N703" i="1"/>
  <c r="O703" i="1"/>
  <c r="D748" i="1"/>
  <c r="E748" i="1"/>
  <c r="I748" i="1"/>
  <c r="J748" i="1"/>
  <c r="L748" i="1"/>
  <c r="C748" i="1"/>
  <c r="D739" i="1"/>
  <c r="E739" i="1"/>
  <c r="I739" i="1"/>
  <c r="J739" i="1"/>
  <c r="L739" i="1"/>
  <c r="C739" i="1"/>
  <c r="D537" i="1"/>
  <c r="E537" i="1"/>
  <c r="I537" i="1"/>
  <c r="J537" i="1"/>
  <c r="L537" i="1"/>
  <c r="C537" i="1"/>
  <c r="D265" i="1"/>
  <c r="E265" i="1"/>
  <c r="I265" i="1"/>
  <c r="J265" i="1"/>
  <c r="L265" i="1"/>
  <c r="C265" i="1"/>
  <c r="D222" i="1"/>
  <c r="E222" i="1"/>
  <c r="I222" i="1"/>
  <c r="J222" i="1"/>
  <c r="L222" i="1"/>
  <c r="L215" i="1" s="1"/>
  <c r="C222" i="1"/>
  <c r="D184" i="1"/>
  <c r="E184" i="1"/>
  <c r="I184" i="1"/>
  <c r="J184" i="1"/>
  <c r="L184" i="1"/>
  <c r="C184" i="1"/>
  <c r="D98" i="1"/>
  <c r="E98" i="1"/>
  <c r="I98" i="1"/>
  <c r="J98" i="1"/>
  <c r="L98" i="1"/>
  <c r="C98" i="1"/>
  <c r="D515" i="1"/>
  <c r="E515" i="1"/>
  <c r="I515" i="1"/>
  <c r="J515" i="1"/>
  <c r="L515" i="1"/>
  <c r="C515" i="1"/>
  <c r="D294" i="1"/>
  <c r="E294" i="1"/>
  <c r="I294" i="1"/>
  <c r="J294" i="1"/>
  <c r="L294" i="1"/>
  <c r="C294" i="1"/>
  <c r="D258" i="1"/>
  <c r="E258" i="1"/>
  <c r="I258" i="1"/>
  <c r="J258" i="1"/>
  <c r="L258" i="1"/>
  <c r="C258" i="1"/>
  <c r="C510" i="1"/>
  <c r="D660" i="1"/>
  <c r="E660" i="1"/>
  <c r="I660" i="1"/>
  <c r="J660" i="1"/>
  <c r="L660" i="1"/>
  <c r="C660" i="1"/>
  <c r="L277" i="1"/>
  <c r="L274" i="1" s="1"/>
  <c r="D178" i="1"/>
  <c r="E178" i="1"/>
  <c r="I178" i="1"/>
  <c r="J178" i="1"/>
  <c r="L178" i="1"/>
  <c r="C178" i="1"/>
  <c r="K502" i="1" l="1"/>
  <c r="F502" i="1"/>
  <c r="K254" i="1"/>
  <c r="F254" i="1"/>
  <c r="L653" i="1"/>
  <c r="D653" i="1"/>
  <c r="J653" i="1"/>
  <c r="C653" i="1"/>
  <c r="E653" i="1"/>
  <c r="I653" i="1"/>
  <c r="M503" i="1"/>
  <c r="N503" i="1"/>
  <c r="O503" i="1"/>
  <c r="D508" i="1"/>
  <c r="E508" i="1"/>
  <c r="I508" i="1"/>
  <c r="J508" i="1"/>
  <c r="L508" i="1"/>
  <c r="C508" i="1"/>
  <c r="M174" i="1"/>
  <c r="N174" i="1"/>
  <c r="O174" i="1"/>
  <c r="C16" i="1"/>
  <c r="D19" i="1"/>
  <c r="D15" i="1" s="1"/>
  <c r="E19" i="1"/>
  <c r="E15" i="1" s="1"/>
  <c r="I19" i="1"/>
  <c r="I15" i="1" s="1"/>
  <c r="J19" i="1"/>
  <c r="J15" i="1" s="1"/>
  <c r="L19" i="1"/>
  <c r="L15" i="1" s="1"/>
  <c r="C19" i="1"/>
  <c r="D531" i="1"/>
  <c r="E531" i="1"/>
  <c r="I531" i="1"/>
  <c r="J531" i="1"/>
  <c r="L531" i="1"/>
  <c r="C531" i="1"/>
  <c r="D171" i="1"/>
  <c r="E171" i="1"/>
  <c r="I171" i="1"/>
  <c r="J171" i="1"/>
  <c r="L171" i="1"/>
  <c r="C171" i="1"/>
  <c r="D167" i="1"/>
  <c r="E167" i="1"/>
  <c r="I167" i="1"/>
  <c r="J167" i="1"/>
  <c r="L167" i="1"/>
  <c r="D529" i="1"/>
  <c r="E529" i="1"/>
  <c r="I529" i="1"/>
  <c r="J529" i="1"/>
  <c r="L529" i="1"/>
  <c r="C529" i="1"/>
  <c r="C15" i="1" l="1"/>
  <c r="D527" i="1"/>
  <c r="E527" i="1"/>
  <c r="I527" i="1"/>
  <c r="J527" i="1"/>
  <c r="L527" i="1"/>
  <c r="C527" i="1"/>
  <c r="D310" i="1"/>
  <c r="D309" i="1" s="1"/>
  <c r="E310" i="1"/>
  <c r="E309" i="1" s="1"/>
  <c r="I310" i="1"/>
  <c r="I309" i="1" s="1"/>
  <c r="J310" i="1"/>
  <c r="J309" i="1" s="1"/>
  <c r="L310" i="1"/>
  <c r="L309" i="1" s="1"/>
  <c r="C310" i="1"/>
  <c r="C309" i="1" s="1"/>
  <c r="D525" i="1"/>
  <c r="E525" i="1"/>
  <c r="I525" i="1"/>
  <c r="J525" i="1"/>
  <c r="L525" i="1"/>
  <c r="C525" i="1"/>
  <c r="D523" i="1"/>
  <c r="E523" i="1"/>
  <c r="I523" i="1"/>
  <c r="J523" i="1"/>
  <c r="L523" i="1"/>
  <c r="C523" i="1"/>
  <c r="D263" i="1"/>
  <c r="E263" i="1"/>
  <c r="I263" i="1"/>
  <c r="J263" i="1"/>
  <c r="L263" i="1"/>
  <c r="C263" i="1"/>
  <c r="D261" i="1"/>
  <c r="E261" i="1"/>
  <c r="I261" i="1"/>
  <c r="J261" i="1"/>
  <c r="L261" i="1"/>
  <c r="C261" i="1"/>
  <c r="D93" i="1"/>
  <c r="E93" i="1"/>
  <c r="I93" i="1"/>
  <c r="J93" i="1"/>
  <c r="L93" i="1"/>
  <c r="C93" i="1"/>
  <c r="C90" i="1"/>
  <c r="M523" i="1"/>
  <c r="M520" i="1" s="1"/>
  <c r="N523" i="1"/>
  <c r="N520" i="1" s="1"/>
  <c r="O523" i="1"/>
  <c r="O520" i="1" s="1"/>
  <c r="D521" i="1"/>
  <c r="E521" i="1"/>
  <c r="I521" i="1"/>
  <c r="J521" i="1"/>
  <c r="L521" i="1"/>
  <c r="C521" i="1"/>
  <c r="D375" i="1"/>
  <c r="D374" i="1" s="1"/>
  <c r="E375" i="1"/>
  <c r="E374" i="1" s="1"/>
  <c r="I375" i="1"/>
  <c r="I374" i="1" s="1"/>
  <c r="J375" i="1"/>
  <c r="J374" i="1" s="1"/>
  <c r="L375" i="1"/>
  <c r="L374" i="1" s="1"/>
  <c r="C375" i="1"/>
  <c r="C374" i="1" s="1"/>
  <c r="D747" i="1"/>
  <c r="E747" i="1"/>
  <c r="I747" i="1"/>
  <c r="J747" i="1"/>
  <c r="L747" i="1"/>
  <c r="C747" i="1"/>
  <c r="D673" i="1"/>
  <c r="E673" i="1"/>
  <c r="I673" i="1"/>
  <c r="J673" i="1"/>
  <c r="L673" i="1"/>
  <c r="C673" i="1"/>
  <c r="D514" i="1"/>
  <c r="E514" i="1"/>
  <c r="I514" i="1"/>
  <c r="J514" i="1"/>
  <c r="L514" i="1"/>
  <c r="C514" i="1"/>
  <c r="D293" i="1"/>
  <c r="E293" i="1"/>
  <c r="I293" i="1"/>
  <c r="J293" i="1"/>
  <c r="L293" i="1"/>
  <c r="M293" i="1"/>
  <c r="N293" i="1"/>
  <c r="O293" i="1"/>
  <c r="C293" i="1"/>
  <c r="D289" i="1"/>
  <c r="E289" i="1"/>
  <c r="I289" i="1"/>
  <c r="J289" i="1"/>
  <c r="L289" i="1"/>
  <c r="C289" i="1"/>
  <c r="D105" i="1"/>
  <c r="E105" i="1"/>
  <c r="I106" i="1"/>
  <c r="I105" i="1" s="1"/>
  <c r="J106" i="1"/>
  <c r="J105" i="1" s="1"/>
  <c r="L106" i="1"/>
  <c r="L105" i="1" s="1"/>
  <c r="C105" i="1"/>
  <c r="C101" i="1"/>
  <c r="L520" i="1" l="1"/>
  <c r="D520" i="1"/>
  <c r="J520" i="1"/>
  <c r="J260" i="1"/>
  <c r="I520" i="1"/>
  <c r="C520" i="1"/>
  <c r="E520" i="1"/>
  <c r="C89" i="1"/>
  <c r="L260" i="1"/>
  <c r="D260" i="1"/>
  <c r="I260" i="1"/>
  <c r="C260" i="1"/>
  <c r="E260" i="1"/>
  <c r="J895" i="1" l="1"/>
  <c r="J923" i="1" l="1"/>
  <c r="L808" i="1" l="1"/>
  <c r="J808" i="1"/>
  <c r="L52" i="1" l="1"/>
  <c r="D568" i="1" l="1"/>
  <c r="E568" i="1"/>
  <c r="I568" i="1"/>
  <c r="J568" i="1"/>
  <c r="L568" i="1"/>
  <c r="C568" i="1"/>
  <c r="D923" i="1" l="1"/>
  <c r="E923" i="1"/>
  <c r="I923" i="1"/>
  <c r="L923" i="1"/>
  <c r="C923" i="1"/>
  <c r="D887" i="1"/>
  <c r="E887" i="1"/>
  <c r="I887" i="1"/>
  <c r="J887" i="1"/>
  <c r="L887" i="1"/>
  <c r="D852" i="1"/>
  <c r="E852" i="1"/>
  <c r="I852" i="1"/>
  <c r="J852" i="1"/>
  <c r="L852" i="1"/>
  <c r="M852" i="1"/>
  <c r="N852" i="1"/>
  <c r="O852" i="1"/>
  <c r="C852" i="1"/>
  <c r="D837" i="1"/>
  <c r="E837" i="1"/>
  <c r="I837" i="1"/>
  <c r="J837" i="1"/>
  <c r="L837" i="1"/>
  <c r="C837" i="1"/>
  <c r="D820" i="1"/>
  <c r="E820" i="1"/>
  <c r="I820" i="1"/>
  <c r="J820" i="1"/>
  <c r="L820" i="1"/>
  <c r="C820" i="1"/>
  <c r="D967" i="1" l="1"/>
  <c r="E967" i="1"/>
  <c r="I967" i="1"/>
  <c r="J967" i="1"/>
  <c r="L967" i="1"/>
  <c r="C967" i="1"/>
  <c r="D957" i="1"/>
  <c r="E957" i="1"/>
  <c r="I957" i="1"/>
  <c r="J957" i="1"/>
  <c r="L957" i="1"/>
  <c r="M957" i="1"/>
  <c r="N957" i="1"/>
  <c r="O957" i="1"/>
  <c r="C957" i="1"/>
  <c r="D934" i="1"/>
  <c r="E934" i="1"/>
  <c r="I934" i="1"/>
  <c r="L934" i="1"/>
  <c r="C934" i="1"/>
  <c r="J934" i="1"/>
  <c r="D905" i="1"/>
  <c r="E905" i="1"/>
  <c r="I905" i="1"/>
  <c r="J905" i="1"/>
  <c r="L905" i="1"/>
  <c r="C905" i="1"/>
  <c r="D895" i="1"/>
  <c r="E895" i="1"/>
  <c r="I895" i="1"/>
  <c r="L895" i="1"/>
  <c r="C895" i="1"/>
  <c r="D891" i="1"/>
  <c r="E891" i="1"/>
  <c r="I891" i="1"/>
  <c r="J891" i="1"/>
  <c r="L891" i="1"/>
  <c r="C891" i="1"/>
  <c r="D842" i="1"/>
  <c r="E842" i="1"/>
  <c r="I842" i="1"/>
  <c r="J842" i="1"/>
  <c r="L842" i="1"/>
  <c r="C842" i="1"/>
  <c r="D808" i="1"/>
  <c r="E808" i="1"/>
  <c r="I808" i="1"/>
  <c r="C808" i="1"/>
  <c r="D803" i="1"/>
  <c r="E803" i="1"/>
  <c r="I803" i="1"/>
  <c r="J803" i="1"/>
  <c r="L803" i="1"/>
  <c r="C803" i="1"/>
  <c r="D790" i="1"/>
  <c r="E790" i="1"/>
  <c r="I790" i="1"/>
  <c r="L790" i="1"/>
  <c r="J790" i="1"/>
  <c r="D785" i="1"/>
  <c r="E785" i="1"/>
  <c r="I785" i="1"/>
  <c r="C785" i="1"/>
  <c r="J785" i="1"/>
  <c r="L785" i="1"/>
  <c r="D778" i="1"/>
  <c r="D751" i="1"/>
  <c r="D750" i="1" s="1"/>
  <c r="E751" i="1"/>
  <c r="E750" i="1" s="1"/>
  <c r="I751" i="1"/>
  <c r="I750" i="1" s="1"/>
  <c r="L751" i="1" l="1"/>
  <c r="L750" i="1" s="1"/>
  <c r="D377" i="1" l="1"/>
  <c r="E377" i="1"/>
  <c r="I377" i="1"/>
  <c r="J377" i="1"/>
  <c r="L377" i="1"/>
  <c r="C377" i="1"/>
  <c r="D256" i="1"/>
  <c r="D255" i="1" s="1"/>
  <c r="E256" i="1"/>
  <c r="E255" i="1" s="1"/>
  <c r="I256" i="1"/>
  <c r="I255" i="1" s="1"/>
  <c r="J256" i="1"/>
  <c r="J255" i="1" s="1"/>
  <c r="L256" i="1"/>
  <c r="L255" i="1" s="1"/>
  <c r="C256" i="1"/>
  <c r="C255" i="1" s="1"/>
  <c r="M240" i="1"/>
  <c r="N240" i="1"/>
  <c r="O240" i="1"/>
  <c r="D250" i="1"/>
  <c r="E250" i="1"/>
  <c r="C250" i="1"/>
  <c r="D52" i="1" l="1"/>
  <c r="E52" i="1"/>
  <c r="I52" i="1"/>
  <c r="J52" i="1"/>
  <c r="C52" i="1"/>
  <c r="M561" i="1" l="1"/>
  <c r="N561" i="1"/>
  <c r="O561" i="1"/>
  <c r="D583" i="1"/>
  <c r="E583" i="1"/>
  <c r="I583" i="1"/>
  <c r="J583" i="1"/>
  <c r="L583" i="1"/>
  <c r="P1021" i="1" l="1"/>
  <c r="P1022" i="1"/>
  <c r="P1023" i="1"/>
  <c r="P1024" i="1"/>
  <c r="P1025" i="1"/>
  <c r="P1026" i="1"/>
  <c r="P1027" i="1"/>
  <c r="P1029" i="1"/>
  <c r="P1020" i="1"/>
  <c r="I641" i="1" l="1"/>
  <c r="O641" i="1"/>
  <c r="N641" i="1"/>
  <c r="M641" i="1"/>
  <c r="L641" i="1"/>
  <c r="J641" i="1"/>
  <c r="E641" i="1"/>
  <c r="D641" i="1"/>
  <c r="C641" i="1"/>
  <c r="C75" i="1" l="1"/>
  <c r="C74" i="1" s="1"/>
  <c r="L814" i="1" l="1"/>
  <c r="J814" i="1"/>
  <c r="M669" i="1" l="1"/>
  <c r="N669" i="1"/>
  <c r="O669" i="1"/>
  <c r="D690" i="1" l="1"/>
  <c r="E690" i="1"/>
  <c r="I690" i="1"/>
  <c r="J690" i="1"/>
  <c r="L690" i="1"/>
  <c r="C690" i="1"/>
  <c r="P1028" i="1" l="1"/>
  <c r="D970" i="1" l="1"/>
  <c r="E970" i="1"/>
  <c r="I970" i="1"/>
  <c r="J970" i="1"/>
  <c r="L970" i="1"/>
  <c r="C970" i="1"/>
  <c r="M967" i="1"/>
  <c r="N967" i="1"/>
  <c r="O967" i="1"/>
  <c r="D960" i="1"/>
  <c r="E960" i="1"/>
  <c r="I960" i="1"/>
  <c r="J960" i="1"/>
  <c r="L960" i="1"/>
  <c r="C960" i="1"/>
  <c r="D938" i="1"/>
  <c r="E938" i="1"/>
  <c r="I938" i="1"/>
  <c r="J938" i="1"/>
  <c r="L938" i="1"/>
  <c r="M938" i="1"/>
  <c r="N938" i="1"/>
  <c r="O938" i="1"/>
  <c r="C938" i="1"/>
  <c r="D927" i="1"/>
  <c r="J927" i="1"/>
  <c r="L927" i="1"/>
  <c r="C927" i="1"/>
  <c r="I927" i="1"/>
  <c r="E927" i="1"/>
  <c r="D919" i="1"/>
  <c r="I919" i="1"/>
  <c r="J919" i="1"/>
  <c r="L919" i="1"/>
  <c r="C919" i="1"/>
  <c r="E919" i="1"/>
  <c r="D909" i="1"/>
  <c r="I909" i="1"/>
  <c r="J909" i="1"/>
  <c r="C909" i="1"/>
  <c r="E909" i="1"/>
  <c r="L909" i="1"/>
  <c r="D900" i="1"/>
  <c r="J900" i="1"/>
  <c r="C900" i="1"/>
  <c r="L900" i="1"/>
  <c r="I900" i="1"/>
  <c r="E900" i="1"/>
  <c r="C835" i="1"/>
  <c r="D814" i="1"/>
  <c r="I814" i="1"/>
  <c r="I777" i="1" s="1"/>
  <c r="M814" i="1"/>
  <c r="N814" i="1"/>
  <c r="O814" i="1"/>
  <c r="C814" i="1"/>
  <c r="C777" i="1" s="1"/>
  <c r="E814" i="1"/>
  <c r="M820" i="1"/>
  <c r="N820" i="1"/>
  <c r="O820" i="1"/>
  <c r="D726" i="1"/>
  <c r="D725" i="1" s="1"/>
  <c r="E726" i="1"/>
  <c r="E725" i="1" s="1"/>
  <c r="I726" i="1"/>
  <c r="I725" i="1" s="1"/>
  <c r="J726" i="1"/>
  <c r="J725" i="1" s="1"/>
  <c r="L726" i="1"/>
  <c r="L725" i="1" s="1"/>
  <c r="C726" i="1"/>
  <c r="C725" i="1" s="1"/>
  <c r="D716" i="1"/>
  <c r="D715" i="1" s="1"/>
  <c r="E716" i="1"/>
  <c r="E715" i="1" s="1"/>
  <c r="I716" i="1"/>
  <c r="I715" i="1" s="1"/>
  <c r="J716" i="1"/>
  <c r="J715" i="1" s="1"/>
  <c r="L716" i="1"/>
  <c r="L715" i="1" s="1"/>
  <c r="C716" i="1"/>
  <c r="C715" i="1" s="1"/>
  <c r="D710" i="1"/>
  <c r="E710" i="1"/>
  <c r="I710" i="1"/>
  <c r="J710" i="1"/>
  <c r="L710" i="1"/>
  <c r="C710" i="1"/>
  <c r="D703" i="1"/>
  <c r="E703" i="1"/>
  <c r="I703" i="1"/>
  <c r="J703" i="1"/>
  <c r="L703" i="1"/>
  <c r="C703" i="1"/>
  <c r="D518" i="1"/>
  <c r="D517" i="1" s="1"/>
  <c r="E518" i="1"/>
  <c r="E517" i="1" s="1"/>
  <c r="I518" i="1"/>
  <c r="I517" i="1" s="1"/>
  <c r="J518" i="1"/>
  <c r="J517" i="1" s="1"/>
  <c r="L518" i="1"/>
  <c r="L517" i="1" s="1"/>
  <c r="C518" i="1"/>
  <c r="C517" i="1" s="1"/>
  <c r="D267" i="1"/>
  <c r="E267" i="1"/>
  <c r="I267" i="1"/>
  <c r="J267" i="1"/>
  <c r="L267" i="1"/>
  <c r="C267" i="1"/>
  <c r="C254" i="1" s="1"/>
  <c r="E777" i="1" l="1"/>
  <c r="J777" i="1"/>
  <c r="D777" i="1"/>
  <c r="L777" i="1"/>
  <c r="E254" i="1"/>
  <c r="E729" i="1"/>
  <c r="E728" i="1" s="1"/>
  <c r="L729" i="1"/>
  <c r="L728" i="1" s="1"/>
  <c r="D729" i="1"/>
  <c r="D728" i="1" s="1"/>
  <c r="J729" i="1"/>
  <c r="J728" i="1" s="1"/>
  <c r="C729" i="1"/>
  <c r="C728" i="1" s="1"/>
  <c r="I729" i="1"/>
  <c r="I728" i="1" s="1"/>
  <c r="D702" i="1"/>
  <c r="E702" i="1"/>
  <c r="I702" i="1"/>
  <c r="J702" i="1"/>
  <c r="L702" i="1"/>
  <c r="C702" i="1"/>
  <c r="M154" i="1"/>
  <c r="N154" i="1"/>
  <c r="O154" i="1"/>
  <c r="M111" i="1"/>
  <c r="N111" i="1"/>
  <c r="O111" i="1"/>
  <c r="D90" i="1"/>
  <c r="D89" i="1" s="1"/>
  <c r="E90" i="1"/>
  <c r="E89" i="1" s="1"/>
  <c r="I90" i="1"/>
  <c r="I89" i="1" s="1"/>
  <c r="J90" i="1"/>
  <c r="J89" i="1" s="1"/>
  <c r="L90" i="1"/>
  <c r="L89" i="1" s="1"/>
  <c r="C100" i="1" l="1"/>
  <c r="C51" i="1" s="1"/>
  <c r="D101" i="1"/>
  <c r="D100" i="1" s="1"/>
  <c r="E101" i="1"/>
  <c r="E100" i="1" s="1"/>
  <c r="I101" i="1"/>
  <c r="I100" i="1" s="1"/>
  <c r="J101" i="1"/>
  <c r="J100" i="1" s="1"/>
  <c r="L101" i="1"/>
  <c r="L100" i="1" s="1"/>
  <c r="E110" i="1"/>
  <c r="J110" i="1"/>
  <c r="M110" i="1"/>
  <c r="N110" i="1"/>
  <c r="O110" i="1"/>
  <c r="D110" i="1"/>
  <c r="I110" i="1"/>
  <c r="L110" i="1"/>
  <c r="C161" i="1"/>
  <c r="C160" i="1" s="1"/>
  <c r="D161" i="1"/>
  <c r="E161" i="1"/>
  <c r="J161" i="1"/>
  <c r="L161" i="1"/>
  <c r="D164" i="1"/>
  <c r="E164" i="1"/>
  <c r="I164" i="1"/>
  <c r="I160" i="1" s="1"/>
  <c r="J164" i="1"/>
  <c r="L164" i="1"/>
  <c r="M167" i="1"/>
  <c r="N167" i="1"/>
  <c r="O167" i="1"/>
  <c r="M188" i="1"/>
  <c r="N188" i="1"/>
  <c r="O188" i="1"/>
  <c r="E160" i="1" l="1"/>
  <c r="E109" i="1" s="1"/>
  <c r="D160" i="1"/>
  <c r="D109" i="1" s="1"/>
  <c r="L160" i="1"/>
  <c r="L109" i="1" s="1"/>
  <c r="J160" i="1"/>
  <c r="J109" i="1" s="1"/>
  <c r="I109" i="1"/>
  <c r="D563" i="1" l="1"/>
  <c r="D562" i="1" s="1"/>
  <c r="D561" i="1" s="1"/>
  <c r="E563" i="1"/>
  <c r="E562" i="1" s="1"/>
  <c r="E561" i="1" s="1"/>
  <c r="I563" i="1"/>
  <c r="I562" i="1" s="1"/>
  <c r="I561" i="1" s="1"/>
  <c r="J562" i="1"/>
  <c r="J561" i="1" s="1"/>
  <c r="L563" i="1"/>
  <c r="L562" i="1" s="1"/>
  <c r="L561" i="1" s="1"/>
  <c r="M563" i="1"/>
  <c r="N563" i="1"/>
  <c r="O563" i="1"/>
  <c r="C563" i="1"/>
  <c r="C562" i="1" s="1"/>
  <c r="D357" i="1" l="1"/>
  <c r="D356" i="1" s="1"/>
  <c r="D312" i="1" s="1"/>
  <c r="E357" i="1"/>
  <c r="E356" i="1" s="1"/>
  <c r="E312" i="1" s="1"/>
  <c r="I357" i="1"/>
  <c r="I356" i="1" s="1"/>
  <c r="I312" i="1" s="1"/>
  <c r="J357" i="1"/>
  <c r="J356" i="1" s="1"/>
  <c r="J312" i="1" s="1"/>
  <c r="L357" i="1"/>
  <c r="L356" i="1" s="1"/>
  <c r="L312" i="1" s="1"/>
  <c r="C357" i="1"/>
  <c r="C356" i="1" s="1"/>
  <c r="D216" i="1"/>
  <c r="E216" i="1"/>
  <c r="I216" i="1"/>
  <c r="J216" i="1"/>
  <c r="C216" i="1"/>
  <c r="M51" i="1" l="1"/>
  <c r="N51" i="1"/>
  <c r="O51" i="1"/>
  <c r="D74" i="1"/>
  <c r="D51" i="1" s="1"/>
  <c r="E74" i="1"/>
  <c r="E51" i="1" s="1"/>
  <c r="I74" i="1"/>
  <c r="I51" i="1" s="1"/>
  <c r="J74" i="1"/>
  <c r="J51" i="1" s="1"/>
  <c r="L74" i="1"/>
  <c r="L51" i="1" s="1"/>
  <c r="C668" i="1" l="1"/>
  <c r="L634" i="1"/>
  <c r="C643" i="1"/>
  <c r="D722" i="1" l="1"/>
  <c r="E722" i="1"/>
  <c r="E714" i="1" s="1"/>
  <c r="I722" i="1"/>
  <c r="I714" i="1" s="1"/>
  <c r="J722" i="1"/>
  <c r="J714" i="1" s="1"/>
  <c r="L722" i="1"/>
  <c r="L714" i="1" s="1"/>
  <c r="C722" i="1"/>
  <c r="C714" i="1" s="1"/>
  <c r="D714" i="1" l="1"/>
  <c r="D506" i="1" l="1"/>
  <c r="E506" i="1"/>
  <c r="I506" i="1"/>
  <c r="J506" i="1"/>
  <c r="L506" i="1"/>
  <c r="C506" i="1"/>
  <c r="D504" i="1"/>
  <c r="E504" i="1"/>
  <c r="I504" i="1"/>
  <c r="J504" i="1"/>
  <c r="L504" i="1"/>
  <c r="L503" i="1" s="1"/>
  <c r="C504" i="1"/>
  <c r="C503" i="1" s="1"/>
  <c r="D503" i="1" l="1"/>
  <c r="E503" i="1"/>
  <c r="E502" i="1" s="1"/>
  <c r="J503" i="1"/>
  <c r="J502" i="1" s="1"/>
  <c r="I503" i="1"/>
  <c r="I502" i="1" s="1"/>
  <c r="C502" i="1"/>
  <c r="L502" i="1"/>
  <c r="D502" i="1"/>
  <c r="J1014" i="1" l="1"/>
  <c r="D1014" i="1"/>
  <c r="E1014" i="1"/>
  <c r="I1014" i="1"/>
  <c r="L1014" i="1"/>
  <c r="C1014" i="1"/>
  <c r="D668" i="1"/>
  <c r="E668" i="1"/>
  <c r="E667" i="1" s="1"/>
  <c r="I668" i="1"/>
  <c r="I667" i="1" s="1"/>
  <c r="J668" i="1"/>
  <c r="J667" i="1" s="1"/>
  <c r="L668" i="1"/>
  <c r="L667" i="1" s="1"/>
  <c r="D694" i="1"/>
  <c r="E694" i="1"/>
  <c r="I694" i="1"/>
  <c r="J694" i="1"/>
  <c r="L694" i="1"/>
  <c r="C694" i="1"/>
  <c r="D681" i="1"/>
  <c r="E681" i="1"/>
  <c r="I681" i="1"/>
  <c r="J681" i="1"/>
  <c r="L681" i="1"/>
  <c r="C681" i="1"/>
  <c r="D604" i="1"/>
  <c r="E604" i="1"/>
  <c r="I604" i="1"/>
  <c r="J604" i="1"/>
  <c r="L604" i="1"/>
  <c r="M502" i="1"/>
  <c r="M1002" i="1" s="1"/>
  <c r="N502" i="1"/>
  <c r="N1002" i="1" s="1"/>
  <c r="O502" i="1"/>
  <c r="O1002" i="1" s="1"/>
  <c r="C313" i="1"/>
  <c r="C312" i="1" s="1"/>
  <c r="D299" i="1"/>
  <c r="I299" i="1"/>
  <c r="C299" i="1"/>
  <c r="D297" i="1"/>
  <c r="D296" i="1" s="1"/>
  <c r="E297" i="1"/>
  <c r="E296" i="1" s="1"/>
  <c r="I297" i="1"/>
  <c r="I296" i="1" s="1"/>
  <c r="J297" i="1"/>
  <c r="J296" i="1" s="1"/>
  <c r="L297" i="1"/>
  <c r="L296" i="1" s="1"/>
  <c r="C297" i="1"/>
  <c r="C296" i="1" s="1"/>
  <c r="D241" i="1"/>
  <c r="D240" i="1" s="1"/>
  <c r="E241" i="1"/>
  <c r="E240" i="1" s="1"/>
  <c r="I241" i="1"/>
  <c r="I240" i="1" s="1"/>
  <c r="J241" i="1"/>
  <c r="J240" i="1" s="1"/>
  <c r="L241" i="1"/>
  <c r="L240" i="1" s="1"/>
  <c r="C241" i="1"/>
  <c r="C240" i="1" s="1"/>
  <c r="D236" i="1"/>
  <c r="D235" i="1" s="1"/>
  <c r="E236" i="1"/>
  <c r="E235" i="1" s="1"/>
  <c r="I236" i="1"/>
  <c r="I235" i="1" s="1"/>
  <c r="J236" i="1"/>
  <c r="J235" i="1" s="1"/>
  <c r="L236" i="1"/>
  <c r="L235" i="1" s="1"/>
  <c r="L214" i="1" s="1"/>
  <c r="C236" i="1"/>
  <c r="C235" i="1" s="1"/>
  <c r="D215" i="1"/>
  <c r="E215" i="1"/>
  <c r="I215" i="1"/>
  <c r="J215" i="1"/>
  <c r="C215" i="1"/>
  <c r="C186" i="1"/>
  <c r="C680" i="1" l="1"/>
  <c r="E680" i="1"/>
  <c r="I680" i="1"/>
  <c r="L680" i="1"/>
  <c r="D680" i="1"/>
  <c r="J680" i="1"/>
  <c r="I186" i="1"/>
  <c r="D667" i="1"/>
  <c r="E186" i="1"/>
  <c r="D186" i="1"/>
  <c r="P1014" i="1"/>
  <c r="D9" i="1"/>
  <c r="E9" i="1"/>
  <c r="I9" i="1"/>
  <c r="J9" i="1"/>
  <c r="L9" i="1"/>
  <c r="C9" i="1"/>
  <c r="J214" i="1" l="1"/>
  <c r="I214" i="1"/>
  <c r="E228" i="1"/>
  <c r="E214" i="1" s="1"/>
  <c r="D228" i="1"/>
  <c r="D214" i="1" s="1"/>
  <c r="C228" i="1"/>
  <c r="C214" i="1" s="1"/>
  <c r="L254" i="1" l="1"/>
  <c r="J254" i="1"/>
  <c r="I254" i="1"/>
  <c r="D254" i="1"/>
  <c r="J186" i="1"/>
  <c r="L186" i="1"/>
  <c r="D8" i="1" l="1"/>
  <c r="I8" i="1"/>
  <c r="C21" i="1" l="1"/>
  <c r="C8" i="1" s="1"/>
  <c r="M654" i="1"/>
  <c r="N654" i="1"/>
  <c r="O654" i="1"/>
  <c r="L299" i="1"/>
  <c r="L288" i="1" s="1"/>
  <c r="J299" i="1"/>
  <c r="J288" i="1" s="1"/>
  <c r="E299" i="1"/>
  <c r="L8" i="1" l="1"/>
  <c r="E8" i="1"/>
  <c r="J8" i="1"/>
  <c r="C604" i="1"/>
  <c r="C667" i="1" l="1"/>
  <c r="C110" i="1" l="1"/>
  <c r="C109" i="1" s="1"/>
  <c r="C583" i="1"/>
  <c r="C561" i="1" s="1"/>
  <c r="C545" i="1"/>
  <c r="C544" i="1" s="1"/>
  <c r="C1002" i="1" l="1"/>
  <c r="C1030" i="1" s="1"/>
  <c r="L545" i="1"/>
  <c r="L544" i="1" s="1"/>
  <c r="L1002" i="1" s="1"/>
  <c r="E545" i="1"/>
  <c r="E544" i="1" s="1"/>
  <c r="E1002" i="1" s="1"/>
  <c r="K545" i="1"/>
  <c r="K544" i="1" s="1"/>
  <c r="K1002" i="1" s="1"/>
  <c r="K1030" i="1" s="1"/>
  <c r="F545" i="1"/>
  <c r="F544" i="1" s="1"/>
  <c r="F1002" i="1" s="1"/>
  <c r="F1030" i="1" s="1"/>
  <c r="D545" i="1"/>
  <c r="D544" i="1" s="1"/>
  <c r="D1002" i="1" s="1"/>
  <c r="G545" i="1"/>
  <c r="G544" i="1" s="1"/>
  <c r="G1002" i="1" s="1"/>
  <c r="G1030" i="1" s="1"/>
  <c r="I545" i="1"/>
  <c r="I544" i="1" s="1"/>
  <c r="I1002" i="1" s="1"/>
  <c r="J545" i="1"/>
  <c r="J544" i="1" s="1"/>
  <c r="J1002" i="1" s="1"/>
  <c r="H545" i="1"/>
  <c r="H544" i="1" s="1"/>
  <c r="H1002" i="1" s="1"/>
  <c r="H1030" i="1" s="1"/>
  <c r="E1018" i="1" l="1"/>
  <c r="C1016" i="1"/>
  <c r="E1030" i="1"/>
  <c r="E1016" i="1"/>
  <c r="J1016" i="1"/>
  <c r="J1030" i="1"/>
  <c r="L1030" i="1"/>
  <c r="L1016" i="1"/>
  <c r="I1016" i="1"/>
  <c r="I1030" i="1"/>
  <c r="D1016" i="1"/>
  <c r="D1030" i="1"/>
  <c r="P1030" i="1" l="1"/>
  <c r="M546" i="1" l="1"/>
  <c r="M545" i="1"/>
  <c r="N545" i="1"/>
  <c r="N546" i="1"/>
  <c r="O546" i="1"/>
  <c r="O545" i="1"/>
</calcChain>
</file>

<file path=xl/sharedStrings.xml><?xml version="1.0" encoding="utf-8"?>
<sst xmlns="http://schemas.openxmlformats.org/spreadsheetml/2006/main" count="960" uniqueCount="676">
  <si>
    <t xml:space="preserve">Пояснения </t>
  </si>
  <si>
    <t>Относится или нет к Стратегии Губернатора области (да/нет)</t>
  </si>
  <si>
    <t>Сумма ОЦП, утвержд. в бюджете</t>
  </si>
  <si>
    <t>Сумма ВЦП, утвержд. в бюджете</t>
  </si>
  <si>
    <t>№ ГП и ПП</t>
  </si>
  <si>
    <t xml:space="preserve"> Государственная программа "Развитие здравоохранения в Ярославской области"</t>
  </si>
  <si>
    <t>01 2</t>
  </si>
  <si>
    <t>Региональная целевая программа "Улучшение кадрового обеспечения государственных учреждений здравоохранения Ярославской области"</t>
  </si>
  <si>
    <t>902 Департамент культуры ЯО</t>
  </si>
  <si>
    <t>Остатки федеральных средств</t>
  </si>
  <si>
    <t>25.0</t>
  </si>
  <si>
    <t xml:space="preserve"> Государственная программа "Развитие сельского хозяйства в Ярославской области"</t>
  </si>
  <si>
    <t>25.1</t>
  </si>
  <si>
    <t>Областная целевая программа "Развитие агропромышленного комплекса Ярославской области"</t>
  </si>
  <si>
    <t>25.7</t>
  </si>
  <si>
    <t>Ведомственная целевая программа департамента ветеринарии Ярославской области</t>
  </si>
  <si>
    <t>25.8</t>
  </si>
  <si>
    <t>Областная целевая программа "Устойчивое развитие сельских территорий Ярославской области"</t>
  </si>
  <si>
    <t>29.0</t>
  </si>
  <si>
    <t>29.1</t>
  </si>
  <si>
    <t>Ведомственная целевая программа департамента лесного хозяйства Ярославской области</t>
  </si>
  <si>
    <t>АПК</t>
  </si>
  <si>
    <t>Государственная программа "Развитие культуры и туризма в Ярославской области"</t>
  </si>
  <si>
    <t>Областная целевая программа "Развитие туризма и отдыха в Ярославской области"</t>
  </si>
  <si>
    <t xml:space="preserve"> Государственная программа "Обеспечение качественными коммунальными услугами населения ЯО"</t>
  </si>
  <si>
    <t>14 1</t>
  </si>
  <si>
    <t>Областная целевая программа "Комплексная программа модернизации и реформирования жилищно-коммунального хозяйства ЯО"</t>
  </si>
  <si>
    <t xml:space="preserve"> Государственная программа "Экономическое развитие и инновационная экономика в Ярославской области"</t>
  </si>
  <si>
    <t>Областная целевая программа "Стимулирование инвестиционной деятельности в Ярославской области"</t>
  </si>
  <si>
    <t>15 6</t>
  </si>
  <si>
    <t>Ведомственная целевая программа департамента инвестиционной политики Ярославской области</t>
  </si>
  <si>
    <t>Дорожники</t>
  </si>
  <si>
    <t>36.0</t>
  </si>
  <si>
    <t>Государственная программа "Создание условий для эффективного управления региональными и муниципальными финансами в Ярославской области"</t>
  </si>
  <si>
    <t>Сводный</t>
  </si>
  <si>
    <t>04.0</t>
  </si>
  <si>
    <t>Государственная программа "Доступная среда в Ярославской области"</t>
  </si>
  <si>
    <t>04.1</t>
  </si>
  <si>
    <t>07.0</t>
  </si>
  <si>
    <t>Государственная программа "Содействие занятости населения Ярославской области"</t>
  </si>
  <si>
    <t>07.1</t>
  </si>
  <si>
    <t>Ведомственная целевая программа "Содействие занятости населения Ярославской области"</t>
  </si>
  <si>
    <t>934 Департамент государственной службы занятости населения ЯО</t>
  </si>
  <si>
    <t>Государственная программа "Обеспечение общественного порядка и противодействие преступности на территории Ярославской области"</t>
  </si>
  <si>
    <t>948 Департамент региональной безопасности ЯО</t>
  </si>
  <si>
    <t>Государственная программа "Защита населения и территории Ярославской области от чрезвычайных ситуаций, обеспечение пожарной безопасности  и безопасности людей на водных объектах"</t>
  </si>
  <si>
    <t>10.4</t>
  </si>
  <si>
    <t>908 Департамент жилищно-коммунального комплекса ЯО</t>
  </si>
  <si>
    <t>904 Департамент информатизации и связи ЯО</t>
  </si>
  <si>
    <t>920 Правительство ЯО</t>
  </si>
  <si>
    <t>Государственная программа "Информационное общество в Ярославской области"</t>
  </si>
  <si>
    <t xml:space="preserve">Областная целевая программа "Гармонизация межнациональных отношений в Ярославской области" </t>
  </si>
  <si>
    <t xml:space="preserve">Ведомственная целевая программа департамента информатизации и связи ЯО </t>
  </si>
  <si>
    <t xml:space="preserve">Ведомственная целевая программа департамента финансов Ярославской области    </t>
  </si>
  <si>
    <t>906 Департамент финансов ЯО</t>
  </si>
  <si>
    <t>Мероприятия по управлению государственным  имуществом Ярославской области</t>
  </si>
  <si>
    <t>911 Департамент имущественных и земельных отношений ЯО</t>
  </si>
  <si>
    <t>Непрограммные расходы</t>
  </si>
  <si>
    <t>901 Департамент здравоохранения  и фармации ЯО</t>
  </si>
  <si>
    <t>916 Департамент знергетики и регулирования тарифов ЯО</t>
  </si>
  <si>
    <t>917 Избирательная комиссия  ЯО</t>
  </si>
  <si>
    <t>919 Управление Судебного департамента в ЯО</t>
  </si>
  <si>
    <t>940 Департамент по охран и использованию животного мира ЯО</t>
  </si>
  <si>
    <t>956 Агентство по государственным услугам ЯО</t>
  </si>
  <si>
    <t>Власть</t>
  </si>
  <si>
    <t>Итого</t>
  </si>
  <si>
    <t>Ведомственная целевая программа департамента здравоохранения и фармации Ярославской области</t>
  </si>
  <si>
    <t>Государственная программа "Развитие образования и молодежная политика в Ярославской области"</t>
  </si>
  <si>
    <t>Ведомственная целевая программа департамента образования Ярославской области</t>
  </si>
  <si>
    <t>903 Департамент образования ЯО</t>
  </si>
  <si>
    <t>Ведомственная целевая программа "Реализация государственной молодежной политики"</t>
  </si>
  <si>
    <t>952 Агентство по делам молодежи ЯО</t>
  </si>
  <si>
    <t>ОЦП "Патриотическое воспитание и допризывная подготовка граждан РФ, проживающих на территории ЯО"</t>
  </si>
  <si>
    <t>Государственная программа "Социальная поддержка населения Ярославской области"</t>
  </si>
  <si>
    <t>Ведомственная целевая программа "Социальная поддержка населения Ярославской области"</t>
  </si>
  <si>
    <t>909 Департамент труда и социальной поддержки населения ЯО</t>
  </si>
  <si>
    <t>03.2</t>
  </si>
  <si>
    <t xml:space="preserve"> Региональная программа "Социальная  поддержка пожилых граждан в  Ярославской области"</t>
  </si>
  <si>
    <t>Областная целевая программа "Семья и дети Ярославии"</t>
  </si>
  <si>
    <t>Ведомственная целевая программа департамента культуры Ярославской области</t>
  </si>
  <si>
    <t>Государственная программа "Развитие физической культуры и спорта в Ярославской области"</t>
  </si>
  <si>
    <t>Ведомственная целевая программа "Физическая культура и спорт в Ярославской области"</t>
  </si>
  <si>
    <t>13 2</t>
  </si>
  <si>
    <t>Областная целевая программа "Развитие материально-технической базы физической культуры и спорта Ярославской области"</t>
  </si>
  <si>
    <t>Областная целевая программа "Развитие информационного общества Ярославской области"</t>
  </si>
  <si>
    <t>Соцсфера</t>
  </si>
  <si>
    <t>924 Департамент  строительства ЯО</t>
  </si>
  <si>
    <t>02.2</t>
  </si>
  <si>
    <t>Областная целевая программа "Обеспечение доступности дошкольного образования в Ярославской области"</t>
  </si>
  <si>
    <t>Государственная программа "Обеспечение доступным и комфортным жильем населения Ярославской области"</t>
  </si>
  <si>
    <t>Региональная адресная программа по переселению граждан из аварийного жилищного фонда Ярославской области</t>
  </si>
  <si>
    <t>Государственная программа "Охрана окружающей среды в Ярославской области"</t>
  </si>
  <si>
    <t>Региональная программа "Развитие водохозяйственного комплекса Ярославской области в 2013-2020 годах"</t>
  </si>
  <si>
    <t>Инвестиции</t>
  </si>
  <si>
    <t>Ведомственная целевая программа департамента жилищно-коммунального комплекса Ярославской области</t>
  </si>
  <si>
    <t>Государственная программа "Развитие дорожного хозяйства и транспорта в Ярославской области"</t>
  </si>
  <si>
    <t>Местная</t>
  </si>
  <si>
    <t>02 6</t>
  </si>
  <si>
    <t>08 3</t>
  </si>
  <si>
    <t>Областная целевая программа "Комплексные меры противодействия злоупотреблению наркотиками и их незаконному обороту"</t>
  </si>
  <si>
    <t>946 Департамент общественных связей ЯО</t>
  </si>
  <si>
    <t>Государственная программа "Развитие промышленности в Ярославской области и повышение ее конкурентноспособности"</t>
  </si>
  <si>
    <t>Областная целевая программа "Развитие промышленности Ярославской области и повышение ее конкурентоспособности"</t>
  </si>
  <si>
    <t>16.1</t>
  </si>
  <si>
    <t>Государственная программа "Развитие институтов гражданского общества в Ярославской области"</t>
  </si>
  <si>
    <t>23.0</t>
  </si>
  <si>
    <t>16.0</t>
  </si>
  <si>
    <t>Государственная программа "Государственные и муниципальные услуги Ярославской области"</t>
  </si>
  <si>
    <t>Областная целевая программа "Повышение качества, доступности и развитие механизмов предоставления государственных и муниципальных услуг в Ярославской области"</t>
  </si>
  <si>
    <t>37.0</t>
  </si>
  <si>
    <t>37.1</t>
  </si>
  <si>
    <t>Государственная программа "Развитие системы государственного управления на территории Ярославской области"</t>
  </si>
  <si>
    <t>Областная целевая программа "Развитие государственной гражданской службы в Ярославской области"</t>
  </si>
  <si>
    <t>38.0</t>
  </si>
  <si>
    <t>38.1</t>
  </si>
  <si>
    <t>Областная целевая программа "Противодействие коррупции в Ярославской области"</t>
  </si>
  <si>
    <t>38.2</t>
  </si>
  <si>
    <t>Государственная программа "Местное самоуправление в Ярославской области"</t>
  </si>
  <si>
    <t>Областная целевая программа "Реформирование принципов организации деятельности органов местного самоуправления Ярославской области"</t>
  </si>
  <si>
    <t>39.0</t>
  </si>
  <si>
    <t>39.1</t>
  </si>
  <si>
    <t>Ведомственная целевая программа "Организация межмуниципального сотрудничества органов местного самоуправления Ярославской области"</t>
  </si>
  <si>
    <t>39.2</t>
  </si>
  <si>
    <t>Региональная программа капитального ремонта общего имущества в многоквартирных домах Ярославской области на 2014-2043 годы</t>
  </si>
  <si>
    <t>24 4</t>
  </si>
  <si>
    <t>Областная целевая программа "Развитие транспортной системы Ярославской области"</t>
  </si>
  <si>
    <t>власть</t>
  </si>
  <si>
    <t>соцсфера</t>
  </si>
  <si>
    <t>дорожники</t>
  </si>
  <si>
    <t>госдолг</t>
  </si>
  <si>
    <t>разница</t>
  </si>
  <si>
    <t>строители</t>
  </si>
  <si>
    <t>Ведомственная целевая программа "Управление охраной окружающей среды и рациональным природопользованием в Ярославской области"</t>
  </si>
  <si>
    <t>25.2</t>
  </si>
  <si>
    <t>Региональная программа "Поддержка начинающих фермеров Ярославской области"</t>
  </si>
  <si>
    <t>25.3</t>
  </si>
  <si>
    <t>Региональная программа "Развитие семейных животноводческих ферм на база крестьянских (фермерских) хозяйств"</t>
  </si>
  <si>
    <t>25.5</t>
  </si>
  <si>
    <t>Ведомственная целевая программа департамента агропромышленного комплекса и потрбительского рынка Ярославской области</t>
  </si>
  <si>
    <t>36.4</t>
  </si>
  <si>
    <t>Обслуживание государственного долга Ярославской области и планирование административных расходов по управлению государственным долгом Ярославской области</t>
  </si>
  <si>
    <t>941 Департамен промышленной политики ЯО</t>
  </si>
  <si>
    <t>24 1</t>
  </si>
  <si>
    <t>Ведомственная целевая программа "Сохранность региональных автомобильных дорог Ярославской области"</t>
  </si>
  <si>
    <t>Ведомственная целевая программа "Обеспечение функционирования государственного казенного учреждения Ярославской области "Безопасный регион"</t>
  </si>
  <si>
    <t>10.3</t>
  </si>
  <si>
    <t>Областная целевая программа "Создание системы обеспечения вызова экстренных оперативных служб через единый номер "112" на базе единых дежурно-диспетчерских служб муниципальных образований в Ярославской области"</t>
  </si>
  <si>
    <t>22.7</t>
  </si>
  <si>
    <t>Реализация принципов открытого государственного управления</t>
  </si>
  <si>
    <t>37.2</t>
  </si>
  <si>
    <t>Ведомственная целевая программа "Обеспечение функционирования многофункциональных центров предоставления государственных и муниципальных услуг"</t>
  </si>
  <si>
    <t>38.3</t>
  </si>
  <si>
    <t>Организация оказания бесплатной юридической помощи</t>
  </si>
  <si>
    <t>ОМБО</t>
  </si>
  <si>
    <t>итого</t>
  </si>
  <si>
    <t>14 5</t>
  </si>
  <si>
    <t>25.6</t>
  </si>
  <si>
    <t>927 Департамент транспорта ЯО</t>
  </si>
  <si>
    <t>951 Департамент ветеринарии ЯО</t>
  </si>
  <si>
    <t>936 Департамент лесного хозяйства ЯО</t>
  </si>
  <si>
    <t>954 Департамент территориального развития ЯО</t>
  </si>
  <si>
    <t>905 Департамент агропромышленного комплекса и потребительского рынка ЯО</t>
  </si>
  <si>
    <t>915 Контрольно-счетная палата ЯО</t>
  </si>
  <si>
    <t>923 Агентство по физической культуре и спорту ЯО</t>
  </si>
  <si>
    <t>931 Департамент государственного  жилищного надзора ЯО</t>
  </si>
  <si>
    <t>934 Департамент государственной службы занятости ЯО</t>
  </si>
  <si>
    <t>933 Департамент государственного заказа ЯО</t>
  </si>
  <si>
    <t>937 Инспекция государственного строительного надзора ЯО</t>
  </si>
  <si>
    <t>938 Департамент охраны окружающей среды и природопользования ЯО</t>
  </si>
  <si>
    <t>Ведомственная целевая программа "Транспортное обслуживание населения Ярославской области"</t>
  </si>
  <si>
    <t>07. 3</t>
  </si>
  <si>
    <t>Региональная программа "Оказание содействия добровольному переселению в Ярославскую область соотечественников, проживающих за рубежом"</t>
  </si>
  <si>
    <t>08.2</t>
  </si>
  <si>
    <t>Областная целевая программа "Повышение безопасности дорожного движения в Ярославской области"</t>
  </si>
  <si>
    <t>Ведомственная целевая программа департамента охраны объектов культурного наследия Ярославской области</t>
  </si>
  <si>
    <t>957 Департамент охраны объектов культурного наследия ЯО</t>
  </si>
  <si>
    <t>16.3</t>
  </si>
  <si>
    <t>Ведомственная целевая программа департамента промышленной политики Ярославской области</t>
  </si>
  <si>
    <t>39.4</t>
  </si>
  <si>
    <t>Содействие решению вопросов местного значения по обращениям депутатов Ярославской областной Думы</t>
  </si>
  <si>
    <t xml:space="preserve">918 Ярославская областная Дума </t>
  </si>
  <si>
    <t>24 2</t>
  </si>
  <si>
    <t>Областная целевая программа "Развитие сети автомобильных дорог в Ярославской области"</t>
  </si>
  <si>
    <t>02 8</t>
  </si>
  <si>
    <t>Государственная поддержка обучающихся по образовательным программам высшего образования</t>
  </si>
  <si>
    <t>02 9</t>
  </si>
  <si>
    <t xml:space="preserve">ОЦП "Развитие дополнительного образования детей в Ярославской области" </t>
  </si>
  <si>
    <t xml:space="preserve">Региональная программа "Доступная среда" </t>
  </si>
  <si>
    <t>Ведомственная целевая программа департамента строительства ЯО</t>
  </si>
  <si>
    <t>Областная целевая программа "Профилактика правонарушений в Ярославской области"</t>
  </si>
  <si>
    <t>10.1</t>
  </si>
  <si>
    <t>Областная целевая программа "Повышение безопасности жизнедеятельности населения"</t>
  </si>
  <si>
    <t>10.2</t>
  </si>
  <si>
    <t>Областная целевая программа "Обеспечение безопасности граждан на водных объектах"</t>
  </si>
  <si>
    <t>Ведомственная целевая программа "Реализация государственной политики в области гражданской защиты и пожарной безопасности"</t>
  </si>
  <si>
    <t>11 6</t>
  </si>
  <si>
    <t>Приобретение объектов недвижимого имущества в собственность муниципальных образований Ярославской области для размещения объектов культуры</t>
  </si>
  <si>
    <t>Ведомственная целевая программа "Охрана и использование животного мира и водных биологических ресурсов в Ярославской области"</t>
  </si>
  <si>
    <t>12.2</t>
  </si>
  <si>
    <t>12.1</t>
  </si>
  <si>
    <t>Региональная программа "Развитие водоснабжения, водоотведения и очистки сточных вод Ярославской области"</t>
  </si>
  <si>
    <t>Региональная программа "Развитие комплексной системы обращения с твердыми коммунальными отходами на территории Ярославской области"</t>
  </si>
  <si>
    <t>Областная целевая программа "Развитие субъектов малого и среднего предпринимательства Ярославской области"</t>
  </si>
  <si>
    <t>22.5</t>
  </si>
  <si>
    <t>Областная целевая программа "Государственная поддержка развития российского казачества на территории Ярославской области"</t>
  </si>
  <si>
    <t>22.8</t>
  </si>
  <si>
    <t>Региональная программа "Государственная поддержка гражданских инициатив и социально ориентированных некоммерческих организаций Ярославской области"</t>
  </si>
  <si>
    <t xml:space="preserve"> Государственная программа "Развитие лесного хозяйства Ярославской области"</t>
  </si>
  <si>
    <t>29 4</t>
  </si>
  <si>
    <t>Приобретение специализированной лесопожарной техники и оборудования</t>
  </si>
  <si>
    <t>36.3</t>
  </si>
  <si>
    <t>Выравнивание уровня бюджетной обеспеченности муниципальных образований Ярославской области и обеспечение сбалансированности местных бюджетов</t>
  </si>
  <si>
    <t>36.6</t>
  </si>
  <si>
    <t>Ведомственная целевая программа "Обеспечение государственных закупок Ярославской области"</t>
  </si>
  <si>
    <t>39.3</t>
  </si>
  <si>
    <t>Мероприятия по повышению эффективности деятельности органов местного самоуправления Ярославской области</t>
  </si>
  <si>
    <t>Благоустройство населенных пунктов Ярославской области</t>
  </si>
  <si>
    <t>39.5</t>
  </si>
  <si>
    <t>955 Аппарат Уполномоченного по защите прав предпринимателей в ЯО</t>
  </si>
  <si>
    <t>Перераспределение ассигнований</t>
  </si>
  <si>
    <t>Уменьшение областных средств</t>
  </si>
  <si>
    <t>+</t>
  </si>
  <si>
    <t>-</t>
  </si>
  <si>
    <t>Региональная программа "Газификация и модернизация жилищно-коммунального хозяйства, промышленных и иных организаций ЯО"</t>
  </si>
  <si>
    <t xml:space="preserve">923 Департамент по физической культуре, спорту и молодежной политике Ярославской области
</t>
  </si>
  <si>
    <t>25.4</t>
  </si>
  <si>
    <t>Региональная программа "Развитие льняного комплекса Ярославской области"</t>
  </si>
  <si>
    <t>25.9</t>
  </si>
  <si>
    <t>Региональная программа "Развитие мелиорацие земель сельскохозяйственного назначения Ярославской области"</t>
  </si>
  <si>
    <t>Мероприятия в рамках реализации федеральной целевой программы "Научно-техническая программа развития сельского хозяйства"</t>
  </si>
  <si>
    <t>25.?</t>
  </si>
  <si>
    <t>923 Департамент по физической культуре, спорту и молодежной политике</t>
  </si>
  <si>
    <t>16.4</t>
  </si>
  <si>
    <t>941 Департамент инвестиций и промышленности ЯО</t>
  </si>
  <si>
    <t>39.7</t>
  </si>
  <si>
    <t>РП Формирование комфортной городской среды</t>
  </si>
  <si>
    <t>958 Аппарат Уполномоченного по правам человека в ЯО</t>
  </si>
  <si>
    <t>02.4</t>
  </si>
  <si>
    <t>Областная целевая программа "Повышение эффективности и качества профессионального образования ЯО"</t>
  </si>
  <si>
    <t xml:space="preserve">Увеличение областных средств </t>
  </si>
  <si>
    <t>Субсидия на переселение граждан из жилищного фонда, признанного непригодным для проживания, и (или) жилищного фонда с высоким уровнем износа</t>
  </si>
  <si>
    <t>Субсидия на обеспечение мероприятий по переселению граждан из аварийного жилищного фонда на приобретение жилых помещений, площадь которых больше площади занимаемых помещений, за счет средств областного бюджета</t>
  </si>
  <si>
    <t>Субсидия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областного бюджета</t>
  </si>
  <si>
    <t>Выполнение восстановительных работ в здании амбулатории ГУЗ ЯО "Рыбинская ЦРП" в п.Тихменево Рыбинского МР</t>
  </si>
  <si>
    <t>Содержание и обеспечение деятельности казенного учреждения</t>
  </si>
  <si>
    <t>Строительство и реконструкция объектов культурного назначения</t>
  </si>
  <si>
    <t>11 4</t>
  </si>
  <si>
    <t>Субсидия на реализацию мероприятий по строительству и реконструкции объектов водоснабжения и водоотведения за счет средств областного бюджета</t>
  </si>
  <si>
    <t>Субсидия на реализацию мероприятий по строительству и реконструкции объектов теплоснабжения за счет средств областного бюджета</t>
  </si>
  <si>
    <t>Субсидия на реализацию мероприятий по строительству и реконструкции объектов газификации за счет средств областного бюджета</t>
  </si>
  <si>
    <t>Межбюджетные трансферты</t>
  </si>
  <si>
    <t>Предоставление субсидий бюджетным, автономным учреждениям и иным некоммерческим организациям</t>
  </si>
  <si>
    <t>Иные бюджетные ассигнования</t>
  </si>
  <si>
    <t xml:space="preserve">Расходы на выплату персоналу в целях обеспечения выполнения функций государственными органами, казенными учреждениями </t>
  </si>
  <si>
    <t>Закупка товаров, работ и услуг для обеспечения государственных (муниципальных) нужд</t>
  </si>
  <si>
    <t xml:space="preserve">Перераспределение ассигнований в сумме 890,82 тыс.руб. на непрограммные расходы  на содержание департамента
</t>
  </si>
  <si>
    <t>Перераспределение ассигнований с разработок рабочих проектов по кап. ремонту, ремонту и содержанию в сумме  9 040,0 тыс. руб. на исполнительные листы  в сумме 1 500,0 тыс. руб.,  и на паспортизацию в сумме 7 540,0 тыс. руб.</t>
  </si>
  <si>
    <t>Перераспределение ассигнований на паспортизацию в сумме 7 540,0 тыс. руб. в рамках ВЦП "Сохранность региональных автомобильных дорог Ярославской области", в сумме 2 924,1 тыс. руб. с ОЦП "Развитие сети автомобильных дорог в Ярославской области"</t>
  </si>
  <si>
    <t xml:space="preserve">Перераспределение ассигнований: 
- в сумме 2 924,1 тыс. руб. на паспортизацию ВЦП "Сохранность региональных автомобильных дорог Ярославской области";
- в сумме 110,9 тыс. руб. в рамках ОЦП "Развитие сети автомобильных дорог в Ярославской области"на реконструкцию моста через реку Которосль в створе Комсомольской площади </t>
  </si>
  <si>
    <t>Перераспределение ассигнований в сумме 110,9 тыс. руб. на  реконструкцию моста через реку Которосль в створе Комсомольской площади в рамках ОЦП "Развитие сети автомобильных дорог в Ярославской области"</t>
  </si>
  <si>
    <t>Перераспределение ассигнований между ведомственными программами департамента в связи с осуществлением дополнительных полномочий в части организации и функционирования особо охраняемых территорий области</t>
  </si>
  <si>
    <t xml:space="preserve">Мероприятия, направленные на поддержку племенного животноводства </t>
  </si>
  <si>
    <t>Мероприятия, направленные на поддержку элитного семеноводства</t>
  </si>
  <si>
    <t>Компенсация части затрат на страхование сельскохозяйственных животных</t>
  </si>
  <si>
    <t>Государственное задание ГОАУ ЯО "ИКС АПК"</t>
  </si>
  <si>
    <t>Наименование</t>
  </si>
  <si>
    <t>Предоставление грантов начинающим фермерам</t>
  </si>
  <si>
    <t xml:space="preserve">Перераспределение ассигнований с целью выравнивания доли региона по субсидированию процентных ставок по привлеченным краткосрочным кредитам (рекомендации МФ РФ от 09.02.17 № 09-10-07/7417)
</t>
  </si>
  <si>
    <t xml:space="preserve">Перераспределение ассигнований между целевыми статьями с целью выравнивания доли региона (рекомендации МФ РФ от 09.02.17 № 09-10-07/7417)
</t>
  </si>
  <si>
    <t>Предоставление грантов на развитие семейных животноводческих ферм</t>
  </si>
  <si>
    <t>Субсидия на выполнение государственного задания подведомственным учреждениям</t>
  </si>
  <si>
    <t>Субвенция на отлов и содержание безнадзорных животных</t>
  </si>
  <si>
    <t>Мероприятия, направленные на поддержку подведомственных учреждений лесного хозяйства за счет средств областного бюджета</t>
  </si>
  <si>
    <t>Субвенция на осуществление отдельных полномочий в области лесных отношений</t>
  </si>
  <si>
    <t>Перераспределение бюджетных ассигнований между видами расходов для исполнения судебного решения по возмешению вреда, причиненного здоровью Соловьевене с учетом повышения МРОТ</t>
  </si>
  <si>
    <t xml:space="preserve">Перераспределение ассигнований между целевыми статьями и видами расходов с учетом непрограммных расходов в сумме 400,0 тыс. руб
</t>
  </si>
  <si>
    <t>Денежные взыскания, штрафы</t>
  </si>
  <si>
    <t>Перераспределение ассигнований с ОЦП "Развитие агропромышленного комплекса ЯО" для оплаты штрафных санкций за нарушение условий соглашения о предоставлении субсидий бюджетам субъектов РФ</t>
  </si>
  <si>
    <t>Перераспределение ассигнований в сумме 858,38 тыс. руб. между видами расходов в связи с уточнением вида расходов</t>
  </si>
  <si>
    <t>Перераспределение ассигнований между целевыми статьями с целью выравнивания доли региона (рекомендации МФ РФ от 09.02.17 № 09-10-07/7417)</t>
  </si>
  <si>
    <t xml:space="preserve">Увеличение ассигнований на лекарственное обеспечение граждан, имеющих право на льготное лекарственное обеспечение </t>
  </si>
  <si>
    <t xml:space="preserve">Перераспределение бюджетных ассигнований на непрограммные расходы для оплаты исполнительных листов по департаменту здравоохранения и фармации Ярославской области </t>
  </si>
  <si>
    <t xml:space="preserve"> Перераспределение бюджетных ассигнований  между видами расходов по ГКУЗ ЯО Дом ребенка №1 для оплаты исполнительных листов</t>
  </si>
  <si>
    <t xml:space="preserve"> Перераспределение бюджетных ассигнований между видами расходов в целях приведения в соответствие бюджетной классификации</t>
  </si>
  <si>
    <t>Перераспределение ассигнований между кодами бюджетной классификации</t>
  </si>
  <si>
    <t>Перераспределение бюджетных ассигнований по ГКУЗ ЯО Резерв в целях погашения просроченной кредиторской задолженности 2016 года</t>
  </si>
  <si>
    <t>Перераспределение бюджетных ассигнований для погашения просроченной кредиторской задолженности ГБКУЗ ЯО "Городская больница имени Н.А. Семашко"</t>
  </si>
  <si>
    <t>Перераспределение бюджетных ассигнований между подразделами классификации расходов бюджета для проведения закупочных процедур в целях совершенствования программного обеспечения по информационной безопасности</t>
  </si>
  <si>
    <t>Перераспределение бюджетных ассигнований между задачами в пределах целевой статьи расходов в целях оплаты расходов на проведение праздника, посвященного Дню медицинского работника и командировочных расходов ГКУЗ ЯО "Областной детский туберкулезный санаторий "Бабайки"</t>
  </si>
  <si>
    <t xml:space="preserve"> Перераспределение бюджетных ассигнований по ГПОУ ЯО "Ярославский медицинский колледж" с субсидии на иные цели  в целях увеличения расходов на единовременные выплаты сиротам</t>
  </si>
  <si>
    <t>Перераспределение ассигнований с департамента территориального развития Ярославской области на основании обращений депутатов Ярославской областной Думы</t>
  </si>
  <si>
    <t>Перераспределение между разделами в связи с изменением исполнителей мероприятий</t>
  </si>
  <si>
    <t>Субвенция на содержание ребенка в семье опекуна и приемной семье, а также вознаграждение, причитающееся приемному родителю</t>
  </si>
  <si>
    <t>Субвенция на государственную поддержку опеки и попечительства</t>
  </si>
  <si>
    <t xml:space="preserve">Субвенция на выплату единовременного пособия при всех формах устройства детей, лишенных родительского попечения, в семью </t>
  </si>
  <si>
    <t>Субвенция на организацию образовательного процесса в общеобразовательных организациях</t>
  </si>
  <si>
    <t xml:space="preserve">Субвенция на организацию образовательного процесса в дошкольных образовательных организациях </t>
  </si>
  <si>
    <t>Субвенция на организацию питания обучающихся образовательных организаций</t>
  </si>
  <si>
    <t>Субвенция на выплаты медицинским работникам, осуществляющим медицинское обслуживание обучающихся и воспитанников муниципальных образовательных организаций</t>
  </si>
  <si>
    <t>Перераспределение между подразделами в связи с реорганизацией МОУ</t>
  </si>
  <si>
    <t>Субвенция на компенсацию расходов за присмотр и уход за детьми, осваивающими образовательные программы дошкольного образования</t>
  </si>
  <si>
    <t>Перераспределение ассигнований с департамента общественных связей на основании обращений депутатов Ярославской областной Думы</t>
  </si>
  <si>
    <t>Перераспределение между муниципальными образованями в связи с изменением потребности 3643,1 тыс. руб.
Перераспределение на субвенцию на обеспечение деятельности органов опеки и попечительства 171,3 тыс. руб.</t>
  </si>
  <si>
    <t>Перераспределение между муниципальными образованями в связи с изменением потребности</t>
  </si>
  <si>
    <t>Перераспределение ассигнований между кодами бюджетной классификации в связи с изменением исполнителей мероприятий</t>
  </si>
  <si>
    <t>Перераспределение ассигнований на ОЦП  "Патриотическое воспитание и допризывная подготовка граждан РФ, проживающих на территории ЯО" с целью оплаты пени за несоблюдение условий государственного контракта по своевременной его оплате</t>
  </si>
  <si>
    <t>Перераспределение ассигнований на непрограммные расходы с целью возврата в федеральный бюджет штрафа за несоблюдение условий соглашения на реализацию мероприятий по содействию развитию молодежного предпринимательства</t>
  </si>
  <si>
    <t>Перераспределение ассигнований с ВЦП "Реализация государственной молодежной политики" с целью оплаты пени за несоблюдение условий государственного контракта по своевременной его оплате</t>
  </si>
  <si>
    <t>Перераспределение ассигнований на предоставление грантов по итогам конкурсов, проводимых в рамках реализации мероприятий ОЦП</t>
  </si>
  <si>
    <t>Социальная поддержка Героев Советского Союза, Героев Российской Федерации и полных кавалеров ордена Славы,социальная поддержка Героев Социалистического Труда, Героев Труда Российской Федерации и полных кавалеров ордена Трудовой Славы за счет средств Пенсионного фонда Российской Федерации</t>
  </si>
  <si>
    <t>Субвенция на осуществление переданного полномочия Российской Федерации по осуществлению ежегодной денежной выплаты лицам, награжденным нагрудным знаком "Почетный донор России", за счет средств федерального бюджета</t>
  </si>
  <si>
    <t>Субвенция на выплату единовременного пособия беременной жене военнослужащего, проходящего военную службу по призыву, а также ежемесячного пособия на ребенка военнослужащего, проходящего военную службу по призыву, за счет средств федерального бюджета</t>
  </si>
  <si>
    <t>Субвенция на выплату пособий по уходу за ребенком до достижения им возраста полутора лет гражданам, не подлежащим обязательному социальному страхованию на случай временной нетрудоспособности и в связи с материнством (ФБ)</t>
  </si>
  <si>
    <t>Субвенция на выплату единовременных пособий женщинам, вставшим на учет в медицинских учреждениях в ранние сроки беременности, уволенным в связи с ликвидацией организаций, прекращением деятельности (полномочий) физическими лицами в установленном порядке (ФБ)</t>
  </si>
  <si>
    <t>Субвенция на выплату пособий по беременности и родам женщинам, уволенным в связи с ликвидацией организаций, прекращением деятельности (полномочий) физическими лицами в установленном порядке (ФБ)</t>
  </si>
  <si>
    <t xml:space="preserve">Субвенция на предоставление отдельных мер социальной поддержки граждан, подвергшихся воздействию радиации, за счет средств федерального бюджета </t>
  </si>
  <si>
    <t>Государственные бюджетные учреждения (дома-интернаты, СОЦ "Чайка", ЦСО для граждан пожилого возраста и инвалидов)</t>
  </si>
  <si>
    <t xml:space="preserve"> Перераспределение ассигнований с мероприятий ГП "Местное самоуправление в ЯО" ГРБС "Департамент общественных связей ЯО"  (по обращению депутата Шмелева С.В. Письмо ДФ ЯО от 28.07.2017 № их. 33-3329/17 )                                                                                                                                                                         (Узаконить ув.от 07.08.2017 № 909/09/126)                                                                                                                                                                                                                                                                                 </t>
  </si>
  <si>
    <t>Государственные казенные  учреждения (СРЦ для несовершеннолетних, Гав-Ямский дом-интернат для умственно отсталых детей)</t>
  </si>
  <si>
    <t xml:space="preserve"> Перераспределение ассигнований между КВР                                                                                                                                                                                                                                                                                                                                            </t>
  </si>
  <si>
    <t xml:space="preserve"> Перераспределение ассигнований с мероприятий ГП "Местное самоуправление в ЯО" ГРБС "Департамент общественных связей ЯО"  (по обращениям депутатов Королева М.В.(90,0 тыс. руб.) Кузнецовой Е.Д. (60,181 тыс. руб.), Заяшникова Е.Н. (70,0 тыс. руб.), Шмелева С.В. (164,534 тыс. руб.), Калганова А.В. (52,3 тыс. руб.)                                                                                                                                                                                                                                                                                                                                                                                                                                                                                                                                                                                                                                                                                                                                                     </t>
  </si>
  <si>
    <t xml:space="preserve"> Мероприятия по реализации ведомственной целевой программы "Социальная поддержка населения Ярославской области" </t>
  </si>
  <si>
    <t xml:space="preserve">Мероприятия по реализации ведомственной целевой программы "Социальная поддержка населения Ярославской области" </t>
  </si>
  <si>
    <t xml:space="preserve">Перераспределение ассигнований  между КЦСР </t>
  </si>
  <si>
    <t xml:space="preserve">Пособия детям сотрудников правоохранительных органов и военнослужащих Ярославской области, погибших при выполнении служебно-боевых задач в Северо-Кавказском регионе Российской Федерации </t>
  </si>
  <si>
    <t>Меры социальной поддержки лиц, осуществивших погребение</t>
  </si>
  <si>
    <t>Перераспределение ассигнований  с пособий детям сотрудников правоохранительных органов и военнослужащих Ярославской области, погибших при выполнении служебно-боевых задач в Северо-Кавказском регионе Российской Федерации в целях предоставления социальной услуги по содействию в захоронении - почетного гражданина Ярославской области, экс-главы Угличского района Элеоноры Шереметьевой</t>
  </si>
  <si>
    <t>Государственная поддержка неработающих пенсионеров в учреждениях, подведомственных учредителю в сфере социальной поддержки населения</t>
  </si>
  <si>
    <t>Перераспределение ассигнований  с пособий детям сотрудников правоохранительных органов и военнослужащих Ярославской области, погибших при выполнении служебно-боевых задач в Северо-Кавказском регионе Российской Федерации на осуществление выплат к Международному дню пожилых людей в соответствии с Указом Губернатора от 02.11.2010 №6</t>
  </si>
  <si>
    <t>Мероприятия по реализации ведомственной целевой программы "Социальная поддержка населения Ярославской области"</t>
  </si>
  <si>
    <t xml:space="preserve">Перераспределение между КВР в целях организации и проведения областного смотра-конкурса "За равные возможности"                                                                                                                                                                                                                                                                                          </t>
  </si>
  <si>
    <t xml:space="preserve">Перераспределение между КВР  (выплаты к Международному дню пожилых людей в соответствии с Указом Губернатора от 02.11.2010 №6)    </t>
  </si>
  <si>
    <t>Субвенция на содержание муниципальных казенных учреждений социального обслуживания населения, на предоставление субсидий муниципальным бюджетным учреждениям социального обслуживания населения на выполнение муниципальных заданий и иные цели</t>
  </si>
  <si>
    <t>Субвенция на денежные выплаты</t>
  </si>
  <si>
    <t xml:space="preserve">Субвенция на социальную поддержку отдельных категорий граждан в части ежемесячной денежной выплаты ветеранам труда, труженикам тыла, реабилитированным лицам </t>
  </si>
  <si>
    <t>Субвенция на социальную поддержку отдельных категорий граждан в части ежемесячного пособия на ребенка</t>
  </si>
  <si>
    <t xml:space="preserve">Субвенция на содержание специализированных учреждений в сфере социальной защиты населения </t>
  </si>
  <si>
    <t>Субвенция на ежемесячную денежную выплату, назначаемую при рождении третьего ребенка или последующих детей до достижения ребенком возраста трех лет, за счет средств областного бюджета</t>
  </si>
  <si>
    <t xml:space="preserve"> Субвенция на оказание социальной помощи отдельным категориям граждан</t>
  </si>
  <si>
    <t>Перераспределение ассигнований в связи с изменением количества получателей, в том числе:                                                                                                -35,0 тыс. руб. - на государственную поддержку неработающих пенсионеров в учреждениях, подведомственных учредителю в сфере социальной поддержки населения (выплаты к Международному дню пожилых людей в соответствии с Указом Губернатора от 02.11.2010 №6);           
-100 тыс. руб. - на меры социальной поддержки лиц, осуществивших погребение (для предоставления социальной услуги по содействию в захоронении почетного гражданина Ярославской области, экс-главы Угличского района Элеоноры Шереметьевой);                                                           -43,6 тыс. руб. - на мероприятия по реализации ведомственной целевой программы "Социальная поддержка населения Ярославской области"</t>
  </si>
  <si>
    <t>Перераспределение ассигнований с пособий детям сотрудников правоохранительных органов и военнослужащих Ярославской области, погибших при выполнении служебно-боевых задач в Северо-Кавказском регионе Российской Федерации на предоставление протезно-ортопедических услуг инвалидам</t>
  </si>
  <si>
    <t>Реализация мероприятий программы (ПФ)</t>
  </si>
  <si>
    <t xml:space="preserve">Перераспределение ассигнований между КЦСР  в связи с приведением в соответствие с бюджетой классификацией                                             </t>
  </si>
  <si>
    <t>Перераспределение между видами расходов в связи с изменением исполнителей мероприятий</t>
  </si>
  <si>
    <t>Перераспределение между видами расходов в связи с реорганизацией ГОУ</t>
  </si>
  <si>
    <t>Перераспределение ассигнований между КЦСР в рамках  ОЦП "Семья и дети Ярославии"   по компенсации части расходов на приобретение путевки в организации отдыха детей и их оздоровления</t>
  </si>
  <si>
    <t>Субвенция на компенсацию части расходов на приобретение путевки в организации отдыха детей и их оздоровления</t>
  </si>
  <si>
    <t xml:space="preserve">Мероприятия по реализации региональной программы "Доступная среда" </t>
  </si>
  <si>
    <t>Перераспределение между мероприятиями программы (приобретение технических средств реабилитации инвалидам)</t>
  </si>
  <si>
    <t>Субвенция на содержание муниципальных казенных учреждений социального обслуживания населения, на предоставление субсидий муниципальным бюджетным учреждениям социального обслуживания населения на выполнение муниципальных заданий и иные цели в части обеспечения доступности объектов и услуг для инвалидов</t>
  </si>
  <si>
    <t>Перераспределение между мероприятиями программы (по результатам проведения конкурсных процедур)</t>
  </si>
  <si>
    <t>Расходы на выплаты персоналу казенных учреждений</t>
  </si>
  <si>
    <t>Иные закупки товаров, работ и услуг для обеспечения государственных (муниципальных) нужд</t>
  </si>
  <si>
    <t>Иные выплаты населению</t>
  </si>
  <si>
    <t>Социальные выплаты гражданам, кроме публичных нормативных социальных выплат</t>
  </si>
  <si>
    <t xml:space="preserve">Перераспределение ассигнований в связи с изменением потребности  на  КВР 320   материальную поддержку безработных граждан  </t>
  </si>
  <si>
    <t>Перераспределени ассигнований по потребности на мероприятия активной политики занятости населения для оказания государственных услуг (возмещение стоимости проезда безработных граждан к месту учебы и обратно)</t>
  </si>
  <si>
    <t>Перераспределение ассигнований для оказания дополнительной государственной поддержки (грантов) в области театрального и музыкального искусства</t>
  </si>
  <si>
    <t>Перераспределение ассигнований в рамках ВЦП для реализации гос.социального заказа в соответствии с новой задачей ВЦП "Формирование конкурентной среды в сфере культуры"</t>
  </si>
  <si>
    <t>Субсидия на иные цели</t>
  </si>
  <si>
    <t>Субсидия на выполнение государственного задания</t>
  </si>
  <si>
    <t>11.5</t>
  </si>
  <si>
    <t>Приобретение объектов недвижимого имущества в областную собственность для размещения государственных музеев области</t>
  </si>
  <si>
    <t>11 8</t>
  </si>
  <si>
    <t>Проведение работ по ремонту, реставрации, реконструкции (включая комплексные научно-исследовательские работы, археологические наблюдения, разработку проектов) зданий и сооружений, расположен-ных на территории города Ярославля, работ по благоустройству территории, ремонту автомобильных дорог в городе Ярославле</t>
  </si>
  <si>
    <t>Перераспределение ассигнований по итогам смотра-конкурса на лучшую постановку учебно-тренировочного процесса</t>
  </si>
  <si>
    <t>Перераспределение ассигнований на непрограммные расходы с целью возврата в ФБ штрафа за нарушение условий соглашения на оказание адресной финансовой поддержки спортивным организациям, осуществляющим подготовку спортивного резерва для сборных команд РФ</t>
  </si>
  <si>
    <t>Обеспечение реализации в Ярославской области указов Президента Российской Федерации от 7 мая 2012 года и распоряжений Президента Российской Федерации</t>
  </si>
  <si>
    <t xml:space="preserve">Перераспределение бюджетных ассигнований с ведомственной целевой программы департамента здравоохранения для оплаты исполнительных листов </t>
  </si>
  <si>
    <t>Перераспределение ассигнований:
66,646 тыс.руб. с ВЦП "Реализация государственной молодежной политики" с целью возврата в ФБт штрафа за несоблюдение условий соглашения на реализацию мероприятий по содействию развитию молодежного предпринимательства;
138,533 тыс.руб. с ВЦП "Физическая культура и спорт в Ярославской области" с целью возврата в ФБ  штрафа за несоблюдение условий соглашения на оказание адресной финансовой поддержки спортивным организациям</t>
  </si>
  <si>
    <t>Субвенция на оплату жилищно-коммунальных услуг отдельным категориям граждан за счет средств федерального бюджета</t>
  </si>
  <si>
    <t xml:space="preserve">Субвенция на компенсацию отдельным категориям граждан оплаты взноса на капитальный ремонт общего имущества в многоквартирном доме 
</t>
  </si>
  <si>
    <t>Cубвенция на оплату жилого помещения и коммунальных услуг отдельным категориям граждан, оказание мер социальной поддержки которым относится к полномочиям Ярославской области</t>
  </si>
  <si>
    <t>Субсидия на государственную поддержку граждан, проживающих на территории Ярославской области, в сфере ипотечного жилищного кредитования</t>
  </si>
  <si>
    <t>Субсидия на благоустройство, ремонт объектов и автомобильных дорог в городе Ярославле</t>
  </si>
  <si>
    <t>Перераспределение ассигнований в сумме 29 183,0 тыс. руб. с департамента культуры ЯО в рамках данного мероприятия ГП, а также перераспределение в сумме 5 350 тыс. руб.  между подразделами функциональной классификации по данной субсидии в связи с внесением изменений в Соглашение, заключенное между Правительством области и Правительством г.Москвы от 27.03.2017 № 77-937</t>
  </si>
  <si>
    <t>Субсидия Региональному фонду содействия капитальному ремонту многоквартирных домов Ярославской области на осуществление уставной деятельности в целях проведения капитального ремонта общего имущества в многоквартирных домах на территории Ярославской области</t>
  </si>
  <si>
    <t>Субсидия транспортным организациям, осуществляющим пассажирские перевозки, на возмещение недополученных доходов в связи с предоставлением социальных услуг по освобождению от оплаты стоимости проезда в транспорте общего пользования отдельным категориям граждан</t>
  </si>
  <si>
    <t xml:space="preserve">Субсидия организациям автомобильного транспорта на возмещение недополученных доходов в связи с предоставлением социальных услуг по освобождению от оплаты стоимости проезда в транспорте общего пользования обучающимся и студентам </t>
  </si>
  <si>
    <t>Компенсация части потерь в доходах организациям железнодорожного транспорта в связи с установлением льгот по тарифам на проезд обучающихся и  детей в возрасте от 5 до 7 лет  в пригородном сообщении</t>
  </si>
  <si>
    <t>железнодорожный</t>
  </si>
  <si>
    <t>автомобильный</t>
  </si>
  <si>
    <t>водный</t>
  </si>
  <si>
    <t>30.0</t>
  </si>
  <si>
    <t>Государственная программа "Энергоэффективность и развитие энергетики в Ярославской области"</t>
  </si>
  <si>
    <t xml:space="preserve">РП "Энергосбережение и повышение энергоэффективности в Ярославской области"
</t>
  </si>
  <si>
    <t>30.1</t>
  </si>
  <si>
    <t xml:space="preserve">Предупреждение и ликвидация последствий чрезвычайных ситуаций и стихийных бедствий природного и техногенного характера
</t>
  </si>
  <si>
    <t>Компенсация выпадающих доходов ресурсоснабжающих организаций</t>
  </si>
  <si>
    <t>Субсидия на проведение мероприятий по развитию газификации в сельской местности</t>
  </si>
  <si>
    <t>Перераспределение ассигнований между объектами и муниципальными районами в целях обеспечения запланированного уровня софинансирования  с федеральным бюджетом, в т.ч. 762,8 тыс. руб. - средства федерального бюджета, 385,1 тыс. руб. - средства областного бюджета</t>
  </si>
  <si>
    <t>Субвенция на обеспечение деятельности органов опеки и попечительства</t>
  </si>
  <si>
    <t>Обеспечение деятельности подведомственных учреждений</t>
  </si>
  <si>
    <t xml:space="preserve">Обеспечение деятельности подведомственных учреждений в сфере пожарной безопасности 
</t>
  </si>
  <si>
    <t xml:space="preserve">Перераспределение ассигнований  в связи с изменением типа государственного учрежедения </t>
  </si>
  <si>
    <t>Прочая закупка товаров, работ и услуг для обеспечения государственных (муниципальных) нужд (ВР 244)</t>
  </si>
  <si>
    <t>Перераспределение ассигнований  с ОЦП "Развитие информационного общества Ярославской области" на предоставление сервисов региональной инфраструктуры электронного правительства в Ярославской области - сопровождение интерактивных форм региональных услуг в 2017 г.</t>
  </si>
  <si>
    <t>36 8</t>
  </si>
  <si>
    <t>Ведомственная целевая программа департамента имущественных и земельных отношений Ярославской области</t>
  </si>
  <si>
    <t>Перераспределение бюджетных ассногнований  в связи с уточнением исполнителя мероприятия по развитию механизмов предоставления государственных и муниципальных услуг</t>
  </si>
  <si>
    <t>Перераспределение бюджетных ассиогнований в связи с уточнением исполнителя мероприятия по приобретению оборудования для биометрических комплексов для оформления загран. паспортов нового поколения, а также оборудование и работы, направленные на антитеррористическую укрепленность</t>
  </si>
  <si>
    <r>
      <rPr>
        <b/>
        <sz val="10"/>
        <rFont val="Times New Roman"/>
        <family val="1"/>
        <charset val="204"/>
      </rPr>
      <t xml:space="preserve"> </t>
    </r>
    <r>
      <rPr>
        <sz val="10"/>
        <rFont val="Times New Roman"/>
        <family val="1"/>
        <charset val="204"/>
      </rPr>
      <t>Перераспределение бюджетных ассигнований на ВЦП департамента информатизации и связи области на предоставление сервисов региональной инфраструктуры электронного правительства в Ярославской области - сопровождение интерактивных форм региональных услуг в 2017 году</t>
    </r>
  </si>
  <si>
    <t>Субсидия Совету муниципальных образований на реализацию проекта "муниципальная команда Губернатора области" (ВР 632)</t>
  </si>
  <si>
    <t>Перераспределение ассигнований в рамках ОЦП с упраздненного департамента территориального развития  в соответствии с постановлением Правительства ЯО от 30.01.2017 № 50-п "О реорганизации органов исполнительной власти области"</t>
  </si>
  <si>
    <t>Перераспределение ассигнований по решениям депутатов в муниципальные районы области</t>
  </si>
  <si>
    <t>Перераспределение ассигнований в рамках мероприятия от упраздненного департамента территориального развития  в соответствии с постановлением Правительства ЯО от 30.01.2017 № 50-п "О реорганизации органов исполнительной власти области"</t>
  </si>
  <si>
    <t>Перераспределение ассигнований в рамках мероприятия департаменту общественных связей ЯО в соответствии с постановлением Правительства ЯО от 30.01.2017 № 50-п "О реорганизации органов исполнительной власти области"</t>
  </si>
  <si>
    <t>39.6</t>
  </si>
  <si>
    <t>Реализация мероприятий инициативного бюджетирования на территории Ярославской области</t>
  </si>
  <si>
    <t>Субсидия на реализацию мероприятий инициативного бюджетирования на территории Ярославской области (поддержка местных инициатив)</t>
  </si>
  <si>
    <t>Межбюджетные трансферты на реализацию мероприятий по поддержке лучших практик инициативного бюджетирования</t>
  </si>
  <si>
    <t>Перераспределение ассигнований  с Правительства области в связи с передачей полномочий по оказанию информационных услуг по обработке  и предоставлению информационных материалов  перодических печатных изданий</t>
  </si>
  <si>
    <t xml:space="preserve">Перераспределение ассигнований с мероприятий по управлению государственным имуществом ЯО  для  оплата   долга в порядке субсидиарной ответственности по исполнительному листу </t>
  </si>
  <si>
    <t xml:space="preserve">Перераспределение ассигнований для  возмещения судебных расходов по исполнительному листу </t>
  </si>
  <si>
    <t xml:space="preserve">Субвенция на реализацию отдельных полномочий в сфере законодательства об административных правонарушениях </t>
  </si>
  <si>
    <t>Публичные нормативные выплаты несоциального характера гражданам</t>
  </si>
  <si>
    <t xml:space="preserve">Иные выплаты персоналу государственных (муниципальных) органов, за исключением фонда оплаты труда </t>
  </si>
  <si>
    <t xml:space="preserve">Расходы на оплату труда </t>
  </si>
  <si>
    <t>Перераспределение ассигнований  на департамент информатизации и связи области в связи с передачей полномочий по оказанию информационных услуг по обработке  и предоставлению информационных материалов  перодических печатных изданий</t>
  </si>
  <si>
    <t>Уменьшение ассигнований на выплаты единовременного денежного поощрения при награждении граждан наградами Ярославской области в связи с сокращением числа получателей</t>
  </si>
  <si>
    <t>Перераспределение ассигнований на выплаты неработающим пенсионерам в связи с увеличением числа получателей</t>
  </si>
  <si>
    <t>Перераспределение ассигнований с ВЦП "Транспортное обслуживание населения ЯО" на исполнение судебных актов</t>
  </si>
  <si>
    <t>Перераспределение федеральной субвенции с содержания ОГВ на  ВЦП</t>
  </si>
  <si>
    <t>Увеличение ассигнований на приведение в соответствие с установленными нормативами</t>
  </si>
  <si>
    <t>Перераспределение ассигнований:
631,5 тыс. руб. - на непрограммные расходы для  оплаты штрафных санкций за нарушения условий соглашения о предоставлении субсидий субъектам РФ;
250,0 тыс. руб. - на государственное задание ГОАУ ЯО ИКС на проведение выставочно-конгрессной деятельности</t>
  </si>
  <si>
    <t>Субсидия на государственное задание подведомственному учреждению</t>
  </si>
  <si>
    <t>Реализация мероприятий по проекту "Комплексная экологическая реабилитация озера Неро в Ростовском муниципальном районе"</t>
  </si>
  <si>
    <t>Компенсация части затрат на строительство подъездных путей</t>
  </si>
  <si>
    <t>Перераспределение ассигнований с мероприятий, направленных на поддержку племенного животноводства, за счет средств ОБ в целях организации выставочно-конгрессной деятельности</t>
  </si>
  <si>
    <t>Перераспределение ассигнований с целью выравнивания доли региона (рекомендации МФ РФ от 09.02.17 № 09-10-07/7417)</t>
  </si>
  <si>
    <t xml:space="preserve">Перераспределение ассигнований   с ВЦП "Реализация государственной политики в области гражданской защиты и пожарной безопасности", ВЦП  "Обеспечение функционирования государственного казенного учреждения Ярославской области "Безопасный регион", ОЦП "Повышение безопасности дорожного движения в Ярославской области" для оплаты возмещения судебных расходов ,пени, госпошлины по исполнительному листу </t>
  </si>
  <si>
    <t>Перераспределение ассигнований в сумме 100 000,00 тыс. руб. между кодами БА. Аналогичные изменения произвести в 2018 году в сумме 20 000,00 тыс. руб.</t>
  </si>
  <si>
    <t>Перераспределение ассигнований в сумме 2 266,00 тыс. руб. между КВР</t>
  </si>
  <si>
    <t>Перераспределение ассигнований в сумме 981,39 тыс. руб. между КЦСР</t>
  </si>
  <si>
    <t>Субвенция на выплату пособий при рождении ребенка гражданам, не подлежащим обязательному социальному страхованию на случай временной нетрудоспособности и в связи с материнством (ФБ)</t>
  </si>
  <si>
    <t>911 Департамент имущественных и земельных отношений</t>
  </si>
  <si>
    <t>Перераспределение ассигнований в связи с уточнением расходов по сохранности объектов, составляющих казну области</t>
  </si>
  <si>
    <t>Перераспределение ассигнований на ВЦП департамента культуры на проведение V Всероссийского форума региональной и муниципальной информатизации "ПРОФ-IТ.2017"</t>
  </si>
  <si>
    <t xml:space="preserve">Перераспределение ассигнований  между целевыми статьями  и типами средств с целью приведения в соответствие бюджетной классификации (Приказ Минфина России от 01.07.2013 N 65н "Об утверждении Указаний о порядке применения бюджетной классификации Российской Федерации")
</t>
  </si>
  <si>
    <t>Строительство и реконструкция объектов спорта</t>
  </si>
  <si>
    <t>Перераспределение ассигнований с департамента информатизации и связи на проведение V Всероссийского форума региональной и муниципальной информатизации "ПРОФ-IТ.2017"</t>
  </si>
  <si>
    <t xml:space="preserve"> Перераспределение ассигнований между МР                                                                                                                                                                                                                                                                                                                                                                                                                                                                            (Узаконить ув.от 26.06.2017 № 909/09/91 +/- 84,0 тыс. руб., от 18.08.2017 №909/09/133 +/-138,5 тыс. руб.)                                                                                                                                                                                                                                                                                                   </t>
  </si>
  <si>
    <t>Перераспределение ассигнований между КЦСР для приведеня в соответствие с бюджетной классификацией</t>
  </si>
  <si>
    <r>
      <t xml:space="preserve">Перераспределение ассигнований  </t>
    </r>
    <r>
      <rPr>
        <b/>
        <sz val="10"/>
        <rFont val="Times New Roman"/>
        <family val="1"/>
        <charset val="204"/>
      </rPr>
      <t xml:space="preserve">за счет федерального бюджета </t>
    </r>
    <r>
      <rPr>
        <sz val="10"/>
        <rFont val="Times New Roman"/>
        <family val="1"/>
        <charset val="204"/>
      </rPr>
      <t>между КЦСР для приведеня в соответствие с бюджетной классификацией</t>
    </r>
  </si>
  <si>
    <t>24 6</t>
  </si>
  <si>
    <t>Региональная программа "Комплексное развитие транспортной инфраструктуры городской агломерации "Ярославская"</t>
  </si>
  <si>
    <t>Перераспределение ассигнований между КЦСР для приведеня в соответствие с бюджетной классификацией. Аналогичные изменения произвести в 2018 г. в сумме 410 000,0 тыс. руб. и в 2019 г. в сумме 355 000,0 тыс. руб.</t>
  </si>
  <si>
    <t>Уменьшение ассигнований в связи с вводом объекта в эксплуатацию и отсутствием потребности</t>
  </si>
  <si>
    <t>Перераспределение ассигнований  за счет федерального бюджета между КЦСР для приведения в соответствие с бюджетной классификацией</t>
  </si>
  <si>
    <t>Перераспределение ассигнований  в связи с изменением типа государственного учреждения  (2018 год - 399 896,3 тыс. руб., 2019 год - 399 896,3 тыс. руб.)</t>
  </si>
  <si>
    <t>Перераспределние ассигнований в рамках ВЦП департаменту общественных связей в соответствии с постановлением Правительства ЯО от 30.01.2017 № 50-п "О реорганизации органов исполнительной власти области", кроме того,  по 2018 и 2019 годам аналогичные суммы</t>
  </si>
  <si>
    <t>Перераспределние ассигнований в рамках ВЦП от упраздненного департамента территориального развития в соответствии с постановлением Правительства ЯО от 30.01.2017 № 50-п "О реорганизации органов исполнительной власти области", кроме того,  по 2018 и 2019 годам аналогичные суммы</t>
  </si>
  <si>
    <t>Перераспределение ассигнований на департамент общественных связей в соответствии с постановлением Правительства ЯО от 30.01.2017 № 50-п "О реорганизации органов исполнительной власти области" кроме того, по 2018 и 2019 годам аналогичные суммы</t>
  </si>
  <si>
    <t>Уменьшение ассигнований по объекту "Реконструкция  офиса врача общей практики  в пос. Тихменево Рыбинского  МР" в связи с отсутствием потребности (объект введен в эксплуатацию)</t>
  </si>
  <si>
    <t>Перераспределение ассигнований между КЦСР для приведения в соответствие с бюджетной классификацией. Аналогичные изменения произвести в 2018 г. в сумме 200 000,0 тыс. руб. и в 2019 г. в сумме 200 000,0 тыс. руб.</t>
  </si>
  <si>
    <t>Перераспределение ассигнований между муниципальными районами в связи с уточнением поголовья безнадзорных животных</t>
  </si>
  <si>
    <t>Реализация мероприятий по реконструкции медицинских организаций Ярославской области</t>
  </si>
  <si>
    <t>Реализация мероприятий по строительству медицинских организаций Ярославской области</t>
  </si>
  <si>
    <t xml:space="preserve">Перераспределение ассигнований по объекту "Строительство поликлиники, Ростовский МР, г. Ростов"с целью восстановления ассигнований, использованных для финансирования  расходов по  исполнительным  листам                              </t>
  </si>
  <si>
    <t>Субсидии государственным учреждениям на иные цели</t>
  </si>
  <si>
    <t>Перераспределение ассигнований на изготовление стенда-презентации Ярославской области на XIX Всемирном фестивале молодежи и студентов в г. Сочи</t>
  </si>
  <si>
    <t>Перераспределение ассигнований в связи с изменением исполнителей мероприятий, направленных на поддержку творческой деятельности и техническое оснащение детских и кукольных театров, в целях софинансирования с ФБ</t>
  </si>
  <si>
    <t>Субсидия государственным учреждениям на иные цели</t>
  </si>
  <si>
    <t>Субсидии некоммерческим организациям (за исключением государственных и муниципальных учреждений)</t>
  </si>
  <si>
    <t>Перераспределение ассигнований между подразделами бюджетной классификации</t>
  </si>
  <si>
    <t xml:space="preserve">Перераспределение ассигнований на предоставление грантов по итогам конкурсов, проводимых в рамках реализации мероприятий ОЦП </t>
  </si>
  <si>
    <t>Перераспределение ассигнований в сумме 284,13 тыс. руб. с ОЦП "Развитие субъектов малого и среднего предпринимательства ЯО"на уплату штрафа в Минэкономразвития за нарушение обязательств (не достижение показателей результативности) по соглашению 2016 года на государственную поддержку малого и среднего предпринимательства</t>
  </si>
  <si>
    <t xml:space="preserve">Перераспределение ассигнований с  господдержки опеки и попечительства, на обслуживание программы АИСТ и уточнение фонда оплаты труда с начислениями </t>
  </si>
  <si>
    <t>Перераспределение ассигнований  в связи с изменением типа государственного учрежедения  ( 2018 год - 5494015 руб.)</t>
  </si>
  <si>
    <t>Прераспределение ассигнований  с непрограммных расходов в связи с изменением типа ГУ Пожарно-спасательной службы</t>
  </si>
  <si>
    <t xml:space="preserve">Перераспределение ассигнований на непрограммные расходы для оплаты  судебных решений  по исполнительному листу </t>
  </si>
  <si>
    <t>Перераспределение ассигнований  c департамента культуры для освещения Кирилло-Афанасиевского монастыря в соответсвии с дополнительным соглашением № 1 от 09.08.2017 между Правительством ЯО и Правительством Москвы</t>
  </si>
  <si>
    <t>Перераспределение ассигнований в связи с уточнением расходов по освещению Кирилло-Афанасиевского монастыря   в соответсвии с дополнительным соглашением № 1 от 09.08.2017 между Правительством ЯО и Правительством Москвы</t>
  </si>
  <si>
    <t>Перераспределение ассигнований  с непрограммных расходов Правительства ЯО в связи с передачей полномочий в части организации работ по заключению и сопровождению договоров на предоставление статистической информации</t>
  </si>
  <si>
    <t>Перераспределение ассигнований на проведение проектно-сметных работ по зданию, расположенному по адресу г. Ярославль, пл. Челюскинцев, д.8 для размещения  ГБУ ЯО "Центр кадастровой оценки" (5000 тыс.руб.), на непрограммные расходы департамента  в связи с уточнением расходов по смете , проведениме аттестации рабочих мест и соц.выплаты неработающим пенсионерам ко дню пожилого человека (250 тыс.руб.)</t>
  </si>
  <si>
    <t>Перераспределение ассигнований в связи с уточнением бюджетной классификации согласно изменениям в приказ Минфина РФ от 01.07.2013 № 65н (ред. от 06.06.2017)</t>
  </si>
  <si>
    <t xml:space="preserve">Перераспределение ассигнований в связи  уточнением расходов  между задачами ОЦП </t>
  </si>
  <si>
    <t>Перераспределение ассигнований с упраздненного департамента территориального развития  в соответствии с постановлением Правительства ЯО от 30.01.2017 № 50-п "О реорганизации органов исполнительной власти области" , в т.ч. с ОЦП 550,0 тыс. руб. и с ВЦП 1 400,0 тыс. руб., аналогичные изменения в  2018-2019гг.</t>
  </si>
  <si>
    <t>Перераспределение ассигнований в рамках ОЦП в связи с изменением бюджетной классификации, аналогичные изменения в 2018-2019гг.</t>
  </si>
  <si>
    <t>Перераспределение ассигнований  в связи с проведением обучения в 2017 году в первый этап  на непрограммные расходы Правительства области  на приведение с установленными нормативами  оплаты труда ГКУ ЯО "Транспортная служба"</t>
  </si>
  <si>
    <t>Перераспределение ассигнований в рамках ОЦП  в соответствии с постановлением Правительства ЯО от 30.01.2017 № 50-п "О реорганизации органов исполнительной власти области", т.ч. Правительству ЯО - 550,0 тыс. руб., департаменту общественных связей - 1 404,7 тыс. руб., в 2018-2019гг -550,0 тыс. руб.</t>
  </si>
  <si>
    <t xml:space="preserve">Перераспределение ассигнований в рамках ОЦП на Правительство ЯО  в соответствии с постановлением Правительства ЯО от 30.01.2017 № 50-п "О реорганизации органов исполнительной власти области", аналогичные изменения в 2018-2019гг.
</t>
  </si>
  <si>
    <t>Перераспределение ассигнований по решениям депутатов на департамент здравоохранения 6 762,4 тыс. руб., на департамент культуры 373,1 тыс. руб., на департамент образования 488,5 тыс. руб., на департамент труда и соцподдержки населения 537,0 тыс. руб, на департамент по физической культуре, спорту и молодежной политике - 199,9 тыс. руб.</t>
  </si>
  <si>
    <t xml:space="preserve">Перераспределение ассигнований в рамках мероприятия от упраздненного департамента территориального развития ЯО   в соответствии с постановлением Правительства ЯО от 30.01.2017 № 50-п "О реорганизации органов исполнительной власти области", в 2018-2019 по 75 000,0 тыс. руб.
</t>
  </si>
  <si>
    <t>Перераспределение ассигнований в рамках мероприятия департаменту общественных связей ЯО  в соответствии с постановлением Правительства ЯО от 30.01.2017 № 50-п "О реорганизации органов исполнительной власти области", в 2018-2019 гг по 75 000,0 тыс. руб.</t>
  </si>
  <si>
    <t>Уменьшение  ассигнований на сумму возврата неиспользованного остатка субсидии</t>
  </si>
  <si>
    <t>Перераспределение ассигновани в связи с уточнением расходов по смете департамента</t>
  </si>
  <si>
    <t xml:space="preserve">Перераспределение ассигнований для  выполнения судебных решений по исполнительному листу </t>
  </si>
  <si>
    <t>Перераспределениен ассигнований в связи с уточнением расходов по смете департамента в части оплаты  командировочных расходов и  на проведение аналитического обследования безопасности персональных данных</t>
  </si>
  <si>
    <t>Увеличение ассигнований  на социальную поддержку неработающих пенсионеров в связи с увеличением количества получателей</t>
  </si>
  <si>
    <t>908 Департамент жилищно-коммунального хозяйства, энергетики и регулирования тарифов  ЯО</t>
  </si>
  <si>
    <t>Перерспределение ассгнований с  мероприятий по управлению государственным имуществом ЯО в связи с уточнением расходов по смете департамента и  на оказание материальной помощи неработающим пенсионерам ко дню пожилого человека</t>
  </si>
  <si>
    <t>Перераспределение ассигнований в связи с уточнением  командировочных расходов</t>
  </si>
  <si>
    <t xml:space="preserve">Перераспределение ассигнований для  оплаты судебных решений по исполнительному листу </t>
  </si>
  <si>
    <t>Перераспределение ассигнований  на департамент экономики и стратегического планирования ЯО,  департамент информатизации и связи области в связи с передачей полномочий в части организации работ по заключению и сопровождению договоров на предоставление статистической информации</t>
  </si>
  <si>
    <t>Перераспредение ассигнований по смете в связи с уточнением расходов</t>
  </si>
  <si>
    <t>Перераспределение средств с ГКУ ЯО "Транспортная служба " на инспекцию административно-технического надзора ЯО для приобретения ГСМ, вновь приобретенных автомашин инспекции.</t>
  </si>
  <si>
    <t>Перераспределение ассигнований с ОЦП "Реформирование принципов организации деятельности органов местного самоуправления Ярославской области"на ГКУ Транспортная служба на приведение в соответствие с установленными нормативами ФОТ</t>
  </si>
  <si>
    <t>Перераспределение ассигнований по ГКУ Транспортная служба в связи с уточнением расходов по оплате труда</t>
  </si>
  <si>
    <t xml:space="preserve">Увеличение ассигнований в связи  с уточнением расходов по смете департамента </t>
  </si>
  <si>
    <t>Перераспределение ассигнований в связи с уточнением расходов по смете</t>
  </si>
  <si>
    <t>949 Инспекция административно-технического  надзора  ЯО</t>
  </si>
  <si>
    <t>Перераспределение ассинований с ГКУ "Транспортная служба Правительства ЯО"на смету департамента в связи с уточнением расходов</t>
  </si>
  <si>
    <t>950 Департамент  туризма ЯО</t>
  </si>
  <si>
    <t xml:space="preserve">Перераспределение средств субсидии на обеспечение деятельности департамента в связи с уточнением расходов по смете </t>
  </si>
  <si>
    <t xml:space="preserve">Перераспределение ассигнований в связи  с уточнением расходов по смете департамента </t>
  </si>
  <si>
    <t>Перераспределение ассигнований на Правительство ЯО в связи с передачей полномочий по административным правонарушениям, аналогичные изменения в 2018-2019гг.</t>
  </si>
  <si>
    <t xml:space="preserve">Увеличение ассигнований на обеспечение деятельности в связи  с уточнением расходов по смете </t>
  </si>
  <si>
    <t>Перераспределение с ВЦП департамента охраны культурного наследия ЯО  для замены вышедшей из строя  компьютерной техники и оплаты судебных расходов по исполнительному листу</t>
  </si>
  <si>
    <t>Перераспределение ассигнований в связи с изменением типа государственного учреждения,аналогичные изменения провести в 2018, 2019 годах</t>
  </si>
  <si>
    <t>950 Департамент туризма ЯО</t>
  </si>
  <si>
    <t>908 Департамент жилищно-коммунального хозяйства, энергетики и регулирования тарифов ЯО</t>
  </si>
  <si>
    <t>923 Департамент по физической культуре, спорту и молодежной политике ЯО</t>
  </si>
  <si>
    <t>959 Аппарат Уполномоченного по правам ребенка в ЯО</t>
  </si>
  <si>
    <t>960 Департамент экономики и стратегического планирования ЯО</t>
  </si>
  <si>
    <t>962 Агентство по обеспечению деятельности мировых судей ЯО</t>
  </si>
  <si>
    <t>Перераспределение ассигнований на непрограммные расходы для  оплаты штрафных санкций за нарушения условий соглашения о предоставлении субсидий субъектам РФ</t>
  </si>
  <si>
    <t>Природоохранные мероприятия</t>
  </si>
  <si>
    <t>Субсидия на иные цели подведомственным учреждениям</t>
  </si>
  <si>
    <t>Субвенция на организацию и содержание скотомогильников (биотермических ям)</t>
  </si>
  <si>
    <t>Субсидия на иные цели подведомственному учреждению</t>
  </si>
  <si>
    <t>Реализация отдельных функций и полномочий в области социальной поддержки пожилых граждан</t>
  </si>
  <si>
    <t>Перераспределение ассигнований в сумме 1 500,0 тыс. руб. на исполнительные листы  в рамках ВЦП "Сохранность региональных автомобильных дорог Ярославской области"</t>
  </si>
  <si>
    <t>10.6</t>
  </si>
  <si>
    <t>Областная целевая программа "Развитие региональной системы оповещения Ярославской области"</t>
  </si>
  <si>
    <t>Государственная автоматизированная информационная система "Выборы", повышение правовой культуры избирателей и обучение организаторов выборов</t>
  </si>
  <si>
    <t>Обеспечение подготовки и проведения выборов</t>
  </si>
  <si>
    <t>Перераспределение ассигнований с упраздненного департамента территориального развития  в связи с передачей полномочий по административным правонарушениям в соответствии с постановлением Правительства ЯО от 30.01.2017 № 50-п "О реорганизации органов исполнительной власти области", аналогичные изменения в 2018-2019гг.</t>
  </si>
  <si>
    <t>Перераспределение ассигнований между видами расходов на оказание материальной помощи неработающим пенсионерам к Дню пожилого человека</t>
  </si>
  <si>
    <t>Перераспределение ассигнований на оказание услуги по предоставлению образовательным учреждениям области   доступа к сети Интернет в 2018-2019 годах, с департамента образования на департамент информатизации и связи в связи с передачей функции заказчика, в сумме 28 млн. руб. ежегодно</t>
  </si>
  <si>
    <t>Перераспределение между КЦСР и КВР в целях проведения работ по кап.ремонту приемного отделения и изолятора в ГБУ СО ЯО Шишкинский ПНИ на основании решения суда 2 137, 1 тыс.руб. и приобретения оборудования для пищеблока  ГБУ СО ЯО СОЦ "Чайка 167,8 тыс.руб.</t>
  </si>
  <si>
    <t>Перераспределение ассигнований с субсидии на иные цели учреждений культуры в связи с заключением дополнительного соглашения № 1 от 09.08.2017г. между Правительством Москвы и Правительством ЯО на: департамент жилищно-коммунального хозяйства, энергетики и регулирования тарифов - 29 183,0 тыс.руб., на Правительство ЯО - 433,1 тыс. руб.</t>
  </si>
  <si>
    <t>Экономия</t>
  </si>
  <si>
    <t xml:space="preserve">Увеличение ассигнований по распоряжению Правительства РФ о распределении субсидии </t>
  </si>
  <si>
    <t>Субсидии на поддержку творческой деятельности и техническое оснащение детских и кукольных театров</t>
  </si>
  <si>
    <t>Перерапсределение ассигнований на  на приобретение интернет для школ 2018 год 28 000,0 тыс. руб.</t>
  </si>
  <si>
    <t xml:space="preserve">Перераспределение ассигнований в сумме 1 845,3 тыс. руб.  между КВР </t>
  </si>
  <si>
    <t xml:space="preserve">Увеличение ассигнований на выполнение государственного задания государственными учреждениями культуры </t>
  </si>
  <si>
    <t>Перераспределение ассигнований в рамках дорожного фонда с  департамента ЖКХЭиРТ мероприятия "Формирование современной городской среды и обустройство мест массового отдыха на территории Ярославской области" (г.Рыбинск) на Субсидию на капитальный ремонт и ремонт дорожных объектов муниципальной собственности (г.Рыбинск)</t>
  </si>
  <si>
    <t>Перераспределение ассигнований в сумме 7 459,8 тыс. руб. с субвенции на компенсацию отдельным категориям граждан оплаты взноса на капитальный ремонт общего имущества в многоквартирном доме</t>
  </si>
  <si>
    <t>Субсидии на формирование современной городской среды</t>
  </si>
  <si>
    <t>Уменьшение ассигнований  в связи с экономией с последующим направлением на мероприятия ВЦП "Сохранность региональных автомобильных дорог Ярославской области"</t>
  </si>
  <si>
    <t>Субвенция на предоставление гражданам субсидий на оплату жилого помещения и коммунальных услуг</t>
  </si>
  <si>
    <t>Резервный фонд</t>
  </si>
  <si>
    <t>Областная целевая программа "Обеспечение эпизоотического благополучия территории Ярославской области по африканской чуме свиней, бешенству и другим заразным и особо опасным болезням животных"</t>
  </si>
  <si>
    <t xml:space="preserve">Перераспределение ассигнований в сумме 1 366,8 тыс. руб. - между задачами в связи с эпизоотической обстановкой в области
</t>
  </si>
  <si>
    <t xml:space="preserve">Увеличение ассигнований с целью исполнения финансовых обязательств по договорам на возмещение недополученных доходов от предоставления социальных услуг льготным категориям граждан </t>
  </si>
  <si>
    <t>Увеличение ассигнований с целью исполнения финансовых обязательств по договорам на возмещение недополученных доходов от предоставления социальных услуг льготным категориям граждан</t>
  </si>
  <si>
    <t xml:space="preserve">Увеличение ассигнований с целью заключения  договоров с транспортными предприятиями на пассажирские перевозки  </t>
  </si>
  <si>
    <t xml:space="preserve">Уменьшение ассигнований в связи с корректировкой потребности </t>
  </si>
  <si>
    <t xml:space="preserve">Информация по внесению изменений в Закон Ярославской области
"Об областном бюджете на 2017 год и на плановый период 2018 и 2019 годов" </t>
  </si>
  <si>
    <t>руб.</t>
  </si>
  <si>
    <t>Приложение 3</t>
  </si>
  <si>
    <t>к пояснительной записке</t>
  </si>
  <si>
    <t xml:space="preserve">Увеличение ассигнований ГБУЗ ЯО "Территориальный центр медицины катастроф" на содержание имущества (здания), полученного в безвозмездное  пользование </t>
  </si>
  <si>
    <t xml:space="preserve">Уменьшение ассигнований в связи с образовавшейся экономией по объекту "Строительство спального корпуса с очистными сооружениями государственного бюджетного учреждения социального обслуживания Ярославской области "Кривецкий СДИ для престарелых и инвалидов", Мышкинский МР, с. Кривец" </t>
  </si>
  <si>
    <t xml:space="preserve">Уменьшение ассигнований в связи с образовавшейся экономией по  результатам проведения конкурсных процедур по заключению контрактов (договоров) </t>
  </si>
  <si>
    <t>Уменьшение ассигнований в связи с уточнением фактической потребности до конца года в соответствии с заявками муниципальных образований области</t>
  </si>
  <si>
    <t>Увеличение ассигнований на приведение в соответсвие с установленными нормативами по подведомственным учреждениям Правительства области</t>
  </si>
  <si>
    <t xml:space="preserve">Увеличение ассигнований в связи с уточнением расходов по смете департамента
</t>
  </si>
  <si>
    <t>Субвенция на обеспечение деятельности органов местного самоуправления в сфере социальной защиты населения</t>
  </si>
  <si>
    <t xml:space="preserve">Увеличение  ассигнований для обеспечения потребности по субвенции на оплату жилищно-коммунальных услуг
</t>
  </si>
  <si>
    <t>Увеличение ассигнований для оплаты судебных издержек и пеней по исполнительным листам</t>
  </si>
  <si>
    <t>Увеличение ассигнований на выполнение судебных решений по исполительным листам</t>
  </si>
  <si>
    <t xml:space="preserve">Увеличение ассигнований для выполнения государственного задания ГПОУ ЯО "Ярославский медицинский колледж" </t>
  </si>
  <si>
    <t xml:space="preserve">Увеличение ассигнований  по капитальному ремонту хирургического корпуса ГБКУЗ ЯО "Городская больница им.Н.А.Семашко" для исполнения судебного решения  </t>
  </si>
  <si>
    <t xml:space="preserve">Увеличение ассигнований на выплату заработной платы работникам школ области
</t>
  </si>
  <si>
    <t>Увеличение ассигнований на обеспечение выплат с учетом увеличения количества получателей</t>
  </si>
  <si>
    <t xml:space="preserve">Увеличение ассигнований  на выплату заработной платы работникам государственных бюджетных  учреждений социального обслуживания                                                                                                                                                                                                                                                                                                                                                                                                                                                                                                                                                                                                                                                                                                                                                               </t>
  </si>
  <si>
    <t xml:space="preserve">Увеличение ассигнований  на выплату заработной платы работникам государственных казенных учреждений социального обслуживания  и содержание учреждений                                                                                                                                                                                                                                                                                                                                                                                                                                                                                                                                                                                                                                                                                                                                                                                                              </t>
  </si>
  <si>
    <t>Увеличение ассигнований на  организацию и проведение мероприятий к Международному дню инвалидов 290,6 тыс.руб.,                                                                                                                                                                                                                                                                                                                                                                                                                                                                                                                                                                                                                                                                                                                                                                                                                                                                                                                                                                                                                                                                                                                                                                                                                                                                                                                                                                                                                                                      предоставление протезно-ортопедических услуг инвалидам 256,4 тыс.руб.</t>
  </si>
  <si>
    <t xml:space="preserve">Увеличение ассигнований  на выплату заработной платы работникам муниципальных учреждений социального обслуживания                                                                                                                                                                                                                                                                                                                                                                                                                                                                                                                                                                                                                                                                                                                                                               </t>
  </si>
  <si>
    <t xml:space="preserve">Увеличение ассигнований  на выплату заработной платы работникам муниципальных учреждений в сфере социальной защиты                                                                                                                                                                                                                                                                                                                                                                                                                                                                                                                                                                                                                                                                                                                                                               </t>
  </si>
  <si>
    <t>Увеличение ассигнований в целях соблюдения условий софинансирования с федеральным бюджетом</t>
  </si>
  <si>
    <t>Увеличение ассигнований на предоставление субсидий некоммерческим организациям в сфере физической культуры и спорта</t>
  </si>
  <si>
    <t>Увеличение ассигнований на выполнение государственного задания государственными учреждениями физкультуры и спорта</t>
  </si>
  <si>
    <t xml:space="preserve">Уменьшение ассигнований в связи с образовавшейся экономией по  результатам проведения конкурса на предоставление субсидий местным бюджетам на реализацию муниципальных программ развития малого и среднего предпринимательства </t>
  </si>
  <si>
    <t>Увеличение ассигнований на государственную поддержку субъектов малого и среднего предпринимательства с целью соблюдения условий софинансирования с федеральным бюджетом</t>
  </si>
  <si>
    <t xml:space="preserve">Увеличение ассигнований в связи с поступлением  дополнительных средств из Пенсионного фонда Российской Федерации                                                                                                                                                                                                                                                                           </t>
  </si>
  <si>
    <t xml:space="preserve">Увеличение ассигнований в связи с поступлением дополнительных средств от Федерального медико-биологического агентства </t>
  </si>
  <si>
    <t>Увеличение ассигнований в соответствии с постановлением Правления  Пенсионного Фонда Российской Федерации о распределении средств Фонда на мероприятия социальной программы, направленной на укрепление материально-технической базы организаций социального обслуживания</t>
  </si>
  <si>
    <t>Увеличение ассигнований на обеспечение  выплат компенсаций с учетом роста количества получателей</t>
  </si>
  <si>
    <t xml:space="preserve">Уменьшение  ассигнований  в связи с внесением изменений в  Федеральный закон от 19.12.2016 № 415-ФЗ "О федеральном бюджете на 2017 год и на плановый период 2018 и 2019 годов" </t>
  </si>
  <si>
    <t>Увеличение ассигнований в связи с увеличением численности получателей выплаты к международному дню пожилых людей</t>
  </si>
  <si>
    <t xml:space="preserve">Увеличение ассигнований на приведение в соответствие с установленными нормативами расходов подведомственного учреждения   ГАУ "МФЦ " </t>
  </si>
  <si>
    <t>Увеличение ассигнований на обеспечение деятельности департамента в связи с уточнением расходов</t>
  </si>
  <si>
    <t>Увеличение ассигнований на обеспечение деятельности подведомственных учреждений Правительства области в связи с уточнением расходов</t>
  </si>
  <si>
    <t xml:space="preserve">Увеличение ассигнований на приведение в соответствие с установленными нормативами.
Уменьшение ассигнований в связи с образовавшейся экономией по  результатам проведения конкурсных процедур по заключению контрактов (договоров) </t>
  </si>
  <si>
    <t>Увеличение ассигнований на приведение в соответствие с установленными нормативами.
Уменьшение ассигнований в связи с образовавшейся экономией по  результатам проведения конкурсных процедур по заключению контрактов (договоров)</t>
  </si>
  <si>
    <t>Увеличение ассигнований на обеспечение деятельности ГКУ ЯО "Безопасный регион"</t>
  </si>
  <si>
    <t>Увеличение ассигнований на мероприятия по обеспечению функционирования системы фиксации нарушений правил дорожного движения</t>
  </si>
  <si>
    <t>Федеральные средства</t>
  </si>
  <si>
    <t>01.0</t>
  </si>
  <si>
    <t>Областная целевая программа "Развитие материально-технической базы медицинских организаций Ярославской области"</t>
  </si>
  <si>
    <t>01.1</t>
  </si>
  <si>
    <t>01.3</t>
  </si>
  <si>
    <t>02.0</t>
  </si>
  <si>
    <t>02.1</t>
  </si>
  <si>
    <t xml:space="preserve">Увеличение ассигнований на выплату заработной платы работникам детских садов области
</t>
  </si>
  <si>
    <t xml:space="preserve">Увеличение ассигнований на обеспечение бесплатного питания обучающихся в связи с увеличением их численности в 2017/2018 учебном году
</t>
  </si>
  <si>
    <t>02.5</t>
  </si>
  <si>
    <t>03.0</t>
  </si>
  <si>
    <t>03.1</t>
  </si>
  <si>
    <t>Государственные казенные  учреждения (СРЦ для несовершеннолетних, Гаврилов-Ямский дом-интернат для умственно отсталых детей)</t>
  </si>
  <si>
    <t>Увеличение ассигнований на  организацию и проведение мероприятий к Международному дню инвалидов (290,6 тыс.руб.),                                                                                                                                                                                                                                                                                                                                                                                                                                                                                                                                                                                                                                                                                                                                                                                                                                                                                                                                                                                                                                                                                                                                                                                                                                                                                                                                                                                                                                                      предоставление протезно-ортопедических услуг инвалидам (256,4 тыс.руб.)</t>
  </si>
  <si>
    <t>Увеличение ассигнований для обеспечения потребности по субвенции на предоставление гражданам субсидий на оплату жилого помещения и коммунальных услуг</t>
  </si>
  <si>
    <t>03.3</t>
  </si>
  <si>
    <t>05.0</t>
  </si>
  <si>
    <t>05.1</t>
  </si>
  <si>
    <t>Региональная программа "Стимулирование развития жилищного строительства на территории Ярославской области"</t>
  </si>
  <si>
    <t>Уменьшение ассигнований в связи с корректировкой  потребности</t>
  </si>
  <si>
    <t>Уменьшение ассигнований в связи с отсутствием софинансирования из местных бюджетов</t>
  </si>
  <si>
    <t>05.2</t>
  </si>
  <si>
    <t>Увеличение ассигнований с целью завершения мероприятий программы  в 2017 году</t>
  </si>
  <si>
    <t>Уменьшение ассигнований в связи с корректировкой потребности</t>
  </si>
  <si>
    <t>05.3</t>
  </si>
  <si>
    <t xml:space="preserve">Увеличение ассигнований  с целью восстановления произведенных расходов на оплату исполнительных листов  и кредиторской задолженности за 2016 год                                                            </t>
  </si>
  <si>
    <t>Увеличение  ассигнований на увеличение заработной платы работникам ГКУ ЯО "Центр занятости населения" в связи с изменением МРОТ</t>
  </si>
  <si>
    <t>08.0</t>
  </si>
  <si>
    <t>08.4</t>
  </si>
  <si>
    <t>08.6</t>
  </si>
  <si>
    <t>10.0</t>
  </si>
  <si>
    <t>11.0</t>
  </si>
  <si>
    <t>11.1</t>
  </si>
  <si>
    <t>Увеличение ассигнований на проведение капитального противоаварийного ремонта и реконструкции оборудования газовой котельной ГАУК ЯО "Музей Н.А. Некрасова "Карабиха" для подготовки к отопительному сезону</t>
  </si>
  <si>
    <t>11.3</t>
  </si>
  <si>
    <t>11.7</t>
  </si>
  <si>
    <t>12.0</t>
  </si>
  <si>
    <t>12.4</t>
  </si>
  <si>
    <t>13.0</t>
  </si>
  <si>
    <t>13.1</t>
  </si>
  <si>
    <t>Субсидии на выполнение государственного задания</t>
  </si>
  <si>
    <t>14.0</t>
  </si>
  <si>
    <t>14.2</t>
  </si>
  <si>
    <t xml:space="preserve">Увеличение ассигнований на  строительство артезианской скважины в д.Демино Рыбинского МР ЯО для обеспечения нормативным водоснабжением  жилых домов </t>
  </si>
  <si>
    <t>14.3</t>
  </si>
  <si>
    <t xml:space="preserve">Увеличение асигнований для обеспечения деятельности Регионального фонда содействия капитальному ремонту многоквартирных домов Ярославской области
</t>
  </si>
  <si>
    <t>14.4</t>
  </si>
  <si>
    <t>14.6</t>
  </si>
  <si>
    <t xml:space="preserve">Увеличение ассигнований с целью обеспечения потребности в субсидии ресурсоснабжающим организациям </t>
  </si>
  <si>
    <t>15.0</t>
  </si>
  <si>
    <t>15.1</t>
  </si>
  <si>
    <t>15.3</t>
  </si>
  <si>
    <t>22.0</t>
  </si>
  <si>
    <t>22.4</t>
  </si>
  <si>
    <t>23.3</t>
  </si>
  <si>
    <t>23.5</t>
  </si>
  <si>
    <t>24.0</t>
  </si>
  <si>
    <t>24.5</t>
  </si>
  <si>
    <t>Субсидия на возмещение затрат транспортных предприятий, осуществляющих пассажирские перевозки по государственно - регулируемым тарифам</t>
  </si>
  <si>
    <t>Субвенция на освобождение от оплаты стоимости проезда детей из многодетных семей</t>
  </si>
  <si>
    <t>Субсидирование процентных ставок на развитие малых форм хозяйствования</t>
  </si>
  <si>
    <t xml:space="preserve">Субсидирование процентных ставок по привлеченным краткосрочным кредитам </t>
  </si>
  <si>
    <t xml:space="preserve">Увеличение ассигнований  в связи с внесением изменений в  Федеральный закон от 19.12.2016 № 415-ФЗ "О федеральном бюджете на 2017 год и на плановый период 2018 и 2019 годов" </t>
  </si>
  <si>
    <t xml:space="preserve">Уменьшение ассигнований  в связи с внесением изменений в  Федеральный закон от 19.12.2016 № 415-ФЗ "О федеральном бюджете на 2017 год и на плановый период 2018 и 2019 годов" </t>
  </si>
  <si>
    <t>36.1</t>
  </si>
  <si>
    <r>
      <t>Увеличение ассигнований на приобретение программного продукта "Реестр источников доходов бюджетов" в рамках реализации положений ст.47</t>
    </r>
    <r>
      <rPr>
        <vertAlign val="superscript"/>
        <sz val="10"/>
        <rFont val="Times New Roman"/>
        <family val="1"/>
        <charset val="204"/>
      </rPr>
      <t>1</t>
    </r>
    <r>
      <rPr>
        <sz val="10"/>
        <rFont val="Times New Roman"/>
        <family val="1"/>
        <charset val="204"/>
      </rPr>
      <t xml:space="preserve"> Бюджетного кодекса РФ</t>
    </r>
  </si>
  <si>
    <t>36.2</t>
  </si>
  <si>
    <t>Субсидия МО на повышение оплаты труда работникам муниципальных учреждений</t>
  </si>
  <si>
    <t>36.7</t>
  </si>
  <si>
    <t>50.0</t>
  </si>
  <si>
    <t>Увеличение ассигнований в связи  с уточнением средств  по возмещению расходов, связанных с депутатской деятельностью</t>
  </si>
  <si>
    <t>Уменьшение ассигнований в связи с уточнением потребности</t>
  </si>
  <si>
    <t>923 Департамент  по физической культуре, спорту и молодежной политике  ЯО</t>
  </si>
  <si>
    <t>961 Контрольно-ревизионная инспекция ЯО</t>
  </si>
  <si>
    <t>Уменьшение ассигнований в связи с образовавшейся экономией по  результатам проведения конкурсных процедур по заключению контрактов (договоров)</t>
  </si>
  <si>
    <t>Увеличение ассигнований на приведение в соответствие с установленными нормативами. 
Уменьшение ассигнований в результате  экономии по результатам проведения конкурсных процедур по заключению контрактов (договоров)</t>
  </si>
  <si>
    <t>Уменьшение ассигнований в результате  экономии по результатам проведения конкурсных процедур по заключению контрактов (договоров)</t>
  </si>
  <si>
    <t xml:space="preserve">Увеличение ассигнований на выплату заработной платы и реализацию указов Президента РФ </t>
  </si>
  <si>
    <t>Увеличение ассигнований в соответствии с постановлением Правительства РФ от 28.04.2017 № 505 на проведение Всероссийского форума "Будущие интеллектуальные лидеры России"</t>
  </si>
  <si>
    <t>Увеличение ассигнований на реализацию указов Президента РФ</t>
  </si>
  <si>
    <t>Увеличение ассигнований на реализацию указов Президента РФ в части учреждений социальной защиты</t>
  </si>
  <si>
    <t>Увеличение расходов на оплату труда и на обеспечение деятельности ГБУ ЯО "Пожарно-спасательная служба" в связи с уточнением расходов по смете</t>
  </si>
  <si>
    <t>Увеличение ассигнований на реализацию указов Президента РФ в части оплаты труда работникам учреждений культуры</t>
  </si>
  <si>
    <t xml:space="preserve">Увеличение ассигнований для предоставления субсидии муниципальным образованиям на повышение оплаты труда работникам муниципальных учреждений в целях достижения показателей указов Президента РФ </t>
  </si>
  <si>
    <t>Увеличение  ассигнований    на оказание адресной социальной помощи инвалидам 1 группы с нарушением функции опорно-двигательного аппарата, органов зрения на санитарно-курортное лечение, малоимущим гражданам и гражданам, оказавшимся в трудной жизненной ситуации</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</si>
</sst>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164" formatCode="_-* #,##0.00_р_._-;\-* #,##0.00_р_._-;_-* &quot;-&quot;??_р_._-;_-@_-"/>
    <numFmt numFmtId="165" formatCode="0.0"/>
    <numFmt numFmtId="166" formatCode="#,##0.0"/>
    <numFmt numFmtId="167" formatCode="_-* #,##0_р_._-;\-* #,##0_р_._-;_-* &quot;-&quot;??_р_._-;_-@_-"/>
    <numFmt numFmtId="168" formatCode="#,##0.0_ ;[Red]\-#,##0.0\ "/>
    <numFmt numFmtId="169" formatCode="000"/>
    <numFmt numFmtId="170" formatCode="#,##0.00;[Red]\-#,##0.00;0.00"/>
    <numFmt numFmtId="171" formatCode="#,##0\ _₽"/>
  </numFmts>
  <fonts count="29" x14ac:knownFonts="1">
    <font>
      <sz val="10"/>
      <name val="Arial Cyr"/>
      <charset val="204"/>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0"/>
      <name val="Arial"/>
      <family val="2"/>
      <charset val="204"/>
    </font>
    <font>
      <sz val="10"/>
      <name val="Arial"/>
      <family val="2"/>
      <charset val="204"/>
    </font>
    <font>
      <sz val="10"/>
      <name val="Times New Roman"/>
      <family val="1"/>
      <charset val="204"/>
    </font>
    <font>
      <b/>
      <sz val="10"/>
      <name val="Times New Roman"/>
      <family val="1"/>
      <charset val="204"/>
    </font>
    <font>
      <i/>
      <sz val="10"/>
      <name val="Times New Roman"/>
      <family val="1"/>
      <charset val="204"/>
    </font>
    <font>
      <sz val="10"/>
      <name val="Arial Cyr"/>
      <charset val="204"/>
    </font>
    <font>
      <b/>
      <i/>
      <sz val="10"/>
      <name val="Times New Roman"/>
      <family val="1"/>
      <charset val="204"/>
    </font>
    <font>
      <sz val="12"/>
      <name val="Times New Roman"/>
      <family val="1"/>
      <charset val="204"/>
    </font>
    <font>
      <i/>
      <sz val="11"/>
      <name val="Times New Roman"/>
      <family val="1"/>
      <charset val="204"/>
    </font>
    <font>
      <sz val="11"/>
      <name val="Times New Roman"/>
      <family val="1"/>
      <charset val="204"/>
    </font>
    <font>
      <b/>
      <sz val="11"/>
      <name val="Times New Roman"/>
      <family val="1"/>
      <charset val="204"/>
    </font>
    <font>
      <i/>
      <sz val="9"/>
      <name val="Times New Roman"/>
      <family val="1"/>
      <charset val="204"/>
    </font>
    <font>
      <b/>
      <sz val="9"/>
      <name val="Times New Roman"/>
      <family val="1"/>
      <charset val="204"/>
    </font>
    <font>
      <sz val="9"/>
      <name val="Times New Roman"/>
      <family val="1"/>
      <charset val="204"/>
    </font>
    <font>
      <b/>
      <sz val="12"/>
      <name val="Times New Roman"/>
      <family val="1"/>
      <charset val="204"/>
    </font>
    <font>
      <i/>
      <sz val="12"/>
      <name val="Times New Roman"/>
      <family val="1"/>
      <charset val="204"/>
    </font>
    <font>
      <b/>
      <sz val="14"/>
      <name val="Times New Roman"/>
      <family val="1"/>
      <charset val="204"/>
    </font>
    <font>
      <sz val="10"/>
      <name val="Arial Cyr"/>
    </font>
    <font>
      <i/>
      <sz val="10"/>
      <name val="Arial Cyr"/>
      <charset val="204"/>
    </font>
    <font>
      <b/>
      <i/>
      <sz val="12"/>
      <name val="Times New Roman"/>
      <family val="1"/>
      <charset val="204"/>
    </font>
    <font>
      <sz val="12"/>
      <name val="Arial Cyr"/>
      <charset val="204"/>
    </font>
    <font>
      <sz val="12"/>
      <name val="Arial Cyr"/>
    </font>
    <font>
      <vertAlign val="superscript"/>
      <sz val="10"/>
      <name val="Times New Roman"/>
      <family val="1"/>
      <charset val="204"/>
    </font>
  </fonts>
  <fills count="3">
    <fill>
      <patternFill patternType="none"/>
    </fill>
    <fill>
      <patternFill patternType="gray125"/>
    </fill>
    <fill>
      <patternFill patternType="solid">
        <fgColor rgb="FFFFFF00"/>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s>
  <cellStyleXfs count="27">
    <xf numFmtId="0" fontId="0" fillId="0" borderId="0"/>
    <xf numFmtId="0" fontId="7" fillId="0" borderId="0"/>
    <xf numFmtId="0" fontId="6" fillId="0" borderId="0"/>
    <xf numFmtId="0" fontId="6" fillId="0" borderId="0"/>
    <xf numFmtId="0" fontId="6" fillId="0" borderId="0"/>
    <xf numFmtId="0" fontId="6" fillId="0" borderId="0"/>
    <xf numFmtId="164" fontId="11" fillId="0" borderId="0" applyFont="0" applyFill="0" applyBorder="0" applyAlignment="0" applyProtection="0"/>
    <xf numFmtId="0" fontId="6" fillId="0" borderId="0"/>
    <xf numFmtId="0" fontId="6" fillId="0" borderId="0"/>
    <xf numFmtId="0" fontId="5" fillId="0" borderId="0"/>
    <xf numFmtId="0" fontId="4" fillId="0" borderId="0"/>
    <xf numFmtId="0" fontId="4" fillId="0" borderId="0"/>
    <xf numFmtId="0" fontId="3" fillId="0" borderId="0"/>
    <xf numFmtId="0" fontId="3" fillId="0" borderId="0"/>
    <xf numFmtId="0" fontId="3" fillId="0" borderId="0"/>
    <xf numFmtId="0" fontId="2" fillId="0" borderId="0"/>
    <xf numFmtId="0" fontId="2" fillId="0" borderId="0"/>
    <xf numFmtId="0" fontId="2" fillId="0" borderId="0"/>
    <xf numFmtId="0" fontId="2" fillId="0" borderId="0"/>
    <xf numFmtId="0" fontId="2"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cellStyleXfs>
  <cellXfs count="243">
    <xf numFmtId="0" fontId="0" fillId="0" borderId="0" xfId="0"/>
    <xf numFmtId="0" fontId="8" fillId="0" borderId="1" xfId="0" applyFont="1" applyFill="1" applyBorder="1" applyAlignment="1">
      <alignment horizontal="left" vertical="center" wrapText="1"/>
    </xf>
    <xf numFmtId="0" fontId="9" fillId="0" borderId="1" xfId="4" applyNumberFormat="1" applyFont="1" applyFill="1" applyBorder="1" applyAlignment="1" applyProtection="1">
      <alignment wrapText="1"/>
      <protection hidden="1"/>
    </xf>
    <xf numFmtId="3" fontId="20" fillId="0" borderId="0" xfId="0" applyNumberFormat="1" applyFont="1" applyFill="1" applyBorder="1" applyAlignment="1">
      <alignment horizontal="right"/>
    </xf>
    <xf numFmtId="49" fontId="9" fillId="0" borderId="1" xfId="4" applyNumberFormat="1" applyFont="1" applyFill="1" applyBorder="1" applyAlignment="1" applyProtection="1">
      <alignment horizontal="center" wrapText="1"/>
      <protection hidden="1"/>
    </xf>
    <xf numFmtId="0" fontId="9" fillId="0" borderId="1" xfId="4" applyNumberFormat="1" applyFont="1" applyFill="1" applyBorder="1" applyAlignment="1" applyProtection="1">
      <alignment horizontal="center" wrapText="1"/>
      <protection hidden="1"/>
    </xf>
    <xf numFmtId="165" fontId="18" fillId="0" borderId="1" xfId="0" applyNumberFormat="1" applyFont="1" applyFill="1" applyBorder="1"/>
    <xf numFmtId="3" fontId="13" fillId="0" borderId="1" xfId="3" applyNumberFormat="1" applyFont="1" applyFill="1" applyBorder="1" applyAlignment="1" applyProtection="1">
      <alignment horizontal="right" wrapText="1"/>
      <protection hidden="1"/>
    </xf>
    <xf numFmtId="0" fontId="8" fillId="0" borderId="1" xfId="3" applyNumberFormat="1" applyFont="1" applyFill="1" applyBorder="1" applyAlignment="1" applyProtection="1">
      <alignment vertical="top" wrapText="1"/>
      <protection hidden="1"/>
    </xf>
    <xf numFmtId="0" fontId="8" fillId="0" borderId="1" xfId="0" applyFont="1" applyFill="1" applyBorder="1"/>
    <xf numFmtId="0" fontId="8" fillId="0" borderId="0" xfId="0" applyFont="1" applyFill="1" applyBorder="1"/>
    <xf numFmtId="0" fontId="8" fillId="0" borderId="0" xfId="0" applyFont="1" applyFill="1"/>
    <xf numFmtId="166" fontId="13" fillId="0" borderId="1" xfId="0" applyNumberFormat="1" applyFont="1" applyFill="1" applyBorder="1" applyAlignment="1" applyProtection="1">
      <alignment horizontal="right" wrapText="1"/>
      <protection hidden="1"/>
    </xf>
    <xf numFmtId="0" fontId="8" fillId="0" borderId="1" xfId="3" applyFont="1" applyFill="1" applyBorder="1" applyAlignment="1" applyProtection="1">
      <alignment horizontal="left" wrapText="1"/>
      <protection hidden="1"/>
    </xf>
    <xf numFmtId="0" fontId="8" fillId="0" borderId="1" xfId="0" applyFont="1" applyFill="1" applyBorder="1" applyAlignment="1">
      <alignment horizontal="left" wrapText="1"/>
    </xf>
    <xf numFmtId="166" fontId="10" fillId="0" borderId="1" xfId="0" applyNumberFormat="1" applyFont="1" applyFill="1" applyBorder="1"/>
    <xf numFmtId="3" fontId="20" fillId="0" borderId="1" xfId="0" applyNumberFormat="1" applyFont="1" applyFill="1" applyBorder="1" applyAlignment="1">
      <alignment horizontal="right"/>
    </xf>
    <xf numFmtId="165" fontId="9" fillId="0" borderId="1" xfId="0" applyNumberFormat="1" applyFont="1" applyFill="1" applyBorder="1"/>
    <xf numFmtId="3" fontId="13" fillId="0" borderId="1" xfId="3" applyNumberFormat="1" applyFont="1" applyFill="1" applyBorder="1" applyAlignment="1" applyProtection="1">
      <alignment horizontal="right"/>
    </xf>
    <xf numFmtId="0" fontId="19" fillId="0" borderId="1" xfId="3" applyNumberFormat="1" applyFont="1" applyFill="1" applyBorder="1" applyAlignment="1" applyProtection="1">
      <alignment vertical="top"/>
    </xf>
    <xf numFmtId="0" fontId="8" fillId="0" borderId="1" xfId="3" applyFont="1" applyFill="1" applyBorder="1" applyAlignment="1">
      <alignment horizontal="left" vertical="top" wrapText="1"/>
    </xf>
    <xf numFmtId="0" fontId="8" fillId="0" borderId="1" xfId="0" applyNumberFormat="1" applyFont="1" applyFill="1" applyBorder="1" applyAlignment="1" applyProtection="1">
      <alignment horizontal="left" wrapText="1"/>
      <protection hidden="1"/>
    </xf>
    <xf numFmtId="3" fontId="21" fillId="0" borderId="1" xfId="0" applyNumberFormat="1" applyFont="1" applyFill="1" applyBorder="1" applyAlignment="1" applyProtection="1">
      <alignment horizontal="right"/>
    </xf>
    <xf numFmtId="3" fontId="20" fillId="0" borderId="1" xfId="0" applyNumberFormat="1" applyFont="1" applyFill="1" applyBorder="1" applyAlignment="1" applyProtection="1">
      <alignment horizontal="right"/>
    </xf>
    <xf numFmtId="0" fontId="8" fillId="0" borderId="1" xfId="0" applyNumberFormat="1" applyFont="1" applyFill="1" applyBorder="1" applyAlignment="1" applyProtection="1">
      <alignment horizontal="left" vertical="top" wrapText="1"/>
      <protection hidden="1"/>
    </xf>
    <xf numFmtId="3" fontId="13" fillId="0" borderId="1" xfId="0" applyNumberFormat="1" applyFont="1" applyFill="1" applyBorder="1" applyAlignment="1" applyProtection="1">
      <alignment horizontal="right" vertical="top" wrapText="1"/>
      <protection hidden="1"/>
    </xf>
    <xf numFmtId="0" fontId="8" fillId="0" borderId="1" xfId="0" applyNumberFormat="1" applyFont="1" applyFill="1" applyBorder="1" applyAlignment="1" applyProtection="1">
      <alignment horizontal="left" vertical="top" wrapText="1"/>
    </xf>
    <xf numFmtId="0" fontId="8" fillId="0" borderId="1" xfId="0" applyFont="1" applyFill="1" applyBorder="1" applyAlignment="1" applyProtection="1">
      <alignment vertical="top" wrapText="1"/>
    </xf>
    <xf numFmtId="3" fontId="20" fillId="0" borderId="1" xfId="0" applyNumberFormat="1" applyFont="1" applyFill="1" applyBorder="1" applyAlignment="1" applyProtection="1">
      <alignment horizontal="right" wrapText="1"/>
      <protection hidden="1"/>
    </xf>
    <xf numFmtId="3" fontId="21" fillId="0" borderId="1" xfId="0" applyNumberFormat="1" applyFont="1" applyFill="1" applyBorder="1" applyAlignment="1" applyProtection="1">
      <alignment horizontal="right" wrapText="1"/>
      <protection hidden="1"/>
    </xf>
    <xf numFmtId="0" fontId="10" fillId="0" borderId="1" xfId="3" applyFont="1" applyFill="1" applyBorder="1" applyAlignment="1">
      <alignment horizontal="left" vertical="top" wrapText="1"/>
    </xf>
    <xf numFmtId="0" fontId="8" fillId="0" borderId="1" xfId="0" applyFont="1" applyFill="1" applyBorder="1" applyAlignment="1">
      <alignment vertical="top"/>
    </xf>
    <xf numFmtId="0" fontId="8" fillId="0" borderId="1" xfId="3" applyNumberFormat="1" applyFont="1" applyFill="1" applyBorder="1" applyAlignment="1" applyProtection="1">
      <alignment horizontal="left" vertical="top"/>
    </xf>
    <xf numFmtId="0" fontId="8" fillId="0" borderId="1" xfId="0" applyFont="1" applyFill="1" applyBorder="1" applyAlignment="1" applyProtection="1">
      <alignment vertical="top" wrapText="1"/>
      <protection hidden="1"/>
    </xf>
    <xf numFmtId="0" fontId="8" fillId="0" borderId="1" xfId="3" quotePrefix="1" applyNumberFormat="1" applyFont="1" applyFill="1" applyBorder="1" applyAlignment="1" applyProtection="1">
      <alignment vertical="top" wrapText="1"/>
      <protection hidden="1"/>
    </xf>
    <xf numFmtId="0" fontId="8" fillId="0" borderId="1" xfId="3" quotePrefix="1" applyNumberFormat="1" applyFont="1" applyFill="1" applyBorder="1" applyAlignment="1" applyProtection="1">
      <alignment horizontal="left" vertical="top" wrapText="1"/>
      <protection hidden="1"/>
    </xf>
    <xf numFmtId="3" fontId="16" fillId="0" borderId="1" xfId="0" applyNumberFormat="1" applyFont="1" applyFill="1" applyBorder="1" applyAlignment="1">
      <alignment horizontal="right"/>
    </xf>
    <xf numFmtId="3" fontId="13" fillId="0" borderId="1" xfId="0" applyNumberFormat="1" applyFont="1" applyFill="1" applyBorder="1" applyAlignment="1" applyProtection="1">
      <alignment horizontal="right"/>
      <protection hidden="1"/>
    </xf>
    <xf numFmtId="0" fontId="8" fillId="0" borderId="1" xfId="0" applyNumberFormat="1" applyFont="1" applyFill="1" applyBorder="1" applyAlignment="1">
      <alignment horizontal="left" vertical="top" wrapText="1"/>
    </xf>
    <xf numFmtId="0" fontId="8" fillId="0" borderId="1" xfId="0" applyFont="1" applyFill="1" applyBorder="1" applyAlignment="1">
      <alignment vertical="top" wrapText="1"/>
    </xf>
    <xf numFmtId="0" fontId="8" fillId="0" borderId="1" xfId="0" applyFont="1" applyFill="1" applyBorder="1" applyAlignment="1">
      <alignment horizontal="left"/>
    </xf>
    <xf numFmtId="165" fontId="8" fillId="0" borderId="1" xfId="0" applyNumberFormat="1" applyFont="1" applyFill="1" applyBorder="1" applyAlignment="1">
      <alignment wrapText="1"/>
    </xf>
    <xf numFmtId="168" fontId="17" fillId="0" borderId="1" xfId="0" applyNumberFormat="1" applyFont="1" applyFill="1" applyBorder="1"/>
    <xf numFmtId="0" fontId="8" fillId="0" borderId="1" xfId="0" applyFont="1" applyFill="1" applyBorder="1" applyAlignment="1" applyProtection="1">
      <alignment horizontal="left" vertical="top" wrapText="1"/>
    </xf>
    <xf numFmtId="3" fontId="14" fillId="0" borderId="1" xfId="0" applyNumberFormat="1" applyFont="1" applyFill="1" applyBorder="1" applyAlignment="1">
      <alignment horizontal="right"/>
    </xf>
    <xf numFmtId="0" fontId="8" fillId="0" borderId="1" xfId="0" applyFont="1" applyFill="1" applyBorder="1" applyAlignment="1">
      <alignment horizontal="left" vertical="top"/>
    </xf>
    <xf numFmtId="3" fontId="10" fillId="0" borderId="1" xfId="0" applyNumberFormat="1" applyFont="1" applyFill="1" applyBorder="1"/>
    <xf numFmtId="165" fontId="19" fillId="0" borderId="1" xfId="0" applyNumberFormat="1" applyFont="1" applyFill="1" applyBorder="1"/>
    <xf numFmtId="3" fontId="13" fillId="0" borderId="1" xfId="6" applyNumberFormat="1" applyFont="1" applyFill="1" applyBorder="1" applyAlignment="1" applyProtection="1">
      <alignment horizontal="right" wrapText="1"/>
      <protection hidden="1"/>
    </xf>
    <xf numFmtId="165" fontId="8" fillId="0" borderId="1" xfId="0" applyNumberFormat="1" applyFont="1" applyFill="1" applyBorder="1" applyAlignment="1">
      <alignment vertical="top"/>
    </xf>
    <xf numFmtId="3" fontId="13" fillId="0" borderId="1" xfId="0" applyNumberFormat="1" applyFont="1" applyFill="1" applyBorder="1" applyAlignment="1">
      <alignment horizontal="right" wrapText="1"/>
    </xf>
    <xf numFmtId="0" fontId="8" fillId="0" borderId="1" xfId="5" applyFont="1" applyFill="1" applyBorder="1" applyAlignment="1">
      <alignment vertical="top" wrapText="1"/>
    </xf>
    <xf numFmtId="4" fontId="13" fillId="0" borderId="1" xfId="0" applyNumberFormat="1" applyFont="1" applyFill="1" applyBorder="1" applyAlignment="1">
      <alignment horizontal="right"/>
    </xf>
    <xf numFmtId="3" fontId="20" fillId="0" borderId="1" xfId="5" applyNumberFormat="1" applyFont="1" applyFill="1" applyBorder="1" applyAlignment="1" applyProtection="1">
      <alignment horizontal="right" wrapText="1"/>
      <protection hidden="1"/>
    </xf>
    <xf numFmtId="3" fontId="21" fillId="0" borderId="1" xfId="3" applyNumberFormat="1" applyFont="1" applyFill="1" applyBorder="1" applyAlignment="1" applyProtection="1">
      <alignment horizontal="right" wrapText="1"/>
      <protection hidden="1"/>
    </xf>
    <xf numFmtId="3" fontId="20" fillId="0" borderId="1" xfId="3" applyNumberFormat="1" applyFont="1" applyFill="1" applyBorder="1" applyAlignment="1" applyProtection="1">
      <alignment horizontal="right" wrapText="1"/>
      <protection hidden="1"/>
    </xf>
    <xf numFmtId="0" fontId="8" fillId="0" borderId="1" xfId="3" applyNumberFormat="1" applyFont="1" applyFill="1" applyBorder="1" applyAlignment="1" applyProtection="1">
      <alignment horizontal="left" vertical="center" wrapText="1"/>
      <protection hidden="1"/>
    </xf>
    <xf numFmtId="0" fontId="10" fillId="0" borderId="1" xfId="3" applyNumberFormat="1" applyFont="1" applyFill="1" applyBorder="1" applyAlignment="1" applyProtection="1">
      <alignment vertical="top" wrapText="1"/>
      <protection hidden="1"/>
    </xf>
    <xf numFmtId="0" fontId="8" fillId="0" borderId="1" xfId="0" applyFont="1" applyFill="1" applyBorder="1" applyAlignment="1">
      <alignment horizontal="center" vertical="center" wrapText="1"/>
    </xf>
    <xf numFmtId="0" fontId="8" fillId="0" borderId="0" xfId="0" applyFont="1" applyFill="1" applyAlignment="1">
      <alignment vertical="top"/>
    </xf>
    <xf numFmtId="165" fontId="8" fillId="0" borderId="1" xfId="0" applyNumberFormat="1" applyFont="1" applyFill="1" applyBorder="1" applyAlignment="1" applyProtection="1">
      <alignment horizontal="left"/>
    </xf>
    <xf numFmtId="3" fontId="20" fillId="0" borderId="1" xfId="3" applyNumberFormat="1" applyFont="1" applyFill="1" applyBorder="1" applyAlignment="1" applyProtection="1">
      <alignment horizontal="right"/>
    </xf>
    <xf numFmtId="0" fontId="19" fillId="0" borderId="1" xfId="3" applyNumberFormat="1" applyFont="1" applyFill="1" applyBorder="1" applyAlignment="1" applyProtection="1"/>
    <xf numFmtId="0" fontId="8" fillId="0" borderId="1" xfId="3" applyNumberFormat="1" applyFont="1" applyFill="1" applyBorder="1" applyAlignment="1" applyProtection="1">
      <alignment horizontal="left" wrapText="1"/>
    </xf>
    <xf numFmtId="166" fontId="13" fillId="0" borderId="1" xfId="3" applyNumberFormat="1" applyFont="1" applyFill="1" applyBorder="1" applyAlignment="1" applyProtection="1">
      <alignment horizontal="right" wrapText="1"/>
      <protection hidden="1"/>
    </xf>
    <xf numFmtId="0" fontId="19" fillId="0" borderId="1" xfId="3" applyNumberFormat="1" applyFont="1" applyFill="1" applyBorder="1" applyAlignment="1" applyProtection="1">
      <alignment wrapText="1"/>
      <protection hidden="1"/>
    </xf>
    <xf numFmtId="3" fontId="20" fillId="0" borderId="1" xfId="6" applyNumberFormat="1" applyFont="1" applyFill="1" applyBorder="1" applyAlignment="1">
      <alignment horizontal="right"/>
    </xf>
    <xf numFmtId="3" fontId="13" fillId="0" borderId="1" xfId="6" applyNumberFormat="1" applyFont="1" applyFill="1" applyBorder="1" applyAlignment="1">
      <alignment horizontal="right"/>
    </xf>
    <xf numFmtId="0" fontId="8" fillId="0" borderId="1" xfId="3" applyNumberFormat="1" applyFont="1" applyFill="1" applyBorder="1" applyAlignment="1" applyProtection="1">
      <alignment horizontal="left" vertical="center" wrapText="1"/>
    </xf>
    <xf numFmtId="0" fontId="8" fillId="0" borderId="1" xfId="0" applyFont="1" applyFill="1" applyBorder="1" applyAlignment="1">
      <alignment vertical="center" wrapText="1"/>
    </xf>
    <xf numFmtId="0" fontId="8" fillId="0" borderId="1" xfId="3" applyNumberFormat="1" applyFont="1" applyFill="1" applyBorder="1" applyAlignment="1" applyProtection="1">
      <alignment horizontal="left" wrapText="1"/>
      <protection hidden="1"/>
    </xf>
    <xf numFmtId="165" fontId="8" fillId="0" borderId="1" xfId="0" applyNumberFormat="1" applyFont="1" applyFill="1" applyBorder="1" applyAlignment="1" applyProtection="1">
      <alignment horizontal="right" vertical="top" wrapText="1"/>
      <protection hidden="1"/>
    </xf>
    <xf numFmtId="0" fontId="19" fillId="0" borderId="1" xfId="3" applyNumberFormat="1" applyFont="1" applyFill="1" applyBorder="1" applyAlignment="1" applyProtection="1">
      <alignment vertical="top" wrapText="1"/>
      <protection hidden="1"/>
    </xf>
    <xf numFmtId="0" fontId="9" fillId="0" borderId="1" xfId="0" applyFont="1" applyFill="1" applyBorder="1"/>
    <xf numFmtId="4" fontId="8" fillId="0" borderId="1" xfId="0" applyNumberFormat="1" applyFont="1" applyFill="1" applyBorder="1" applyAlignment="1">
      <alignment horizontal="left" vertical="top" wrapText="1"/>
    </xf>
    <xf numFmtId="49" fontId="16" fillId="0" borderId="1" xfId="0" applyNumberFormat="1" applyFont="1" applyFill="1" applyBorder="1" applyAlignment="1">
      <alignment horizontal="left" vertical="top" wrapText="1"/>
    </xf>
    <xf numFmtId="3" fontId="9" fillId="0" borderId="1" xfId="0" applyNumberFormat="1" applyFont="1" applyFill="1" applyBorder="1" applyAlignment="1">
      <alignment horizontal="right"/>
    </xf>
    <xf numFmtId="165" fontId="10" fillId="0" borderId="1" xfId="0" applyNumberFormat="1" applyFont="1" applyFill="1" applyBorder="1"/>
    <xf numFmtId="0" fontId="10" fillId="0" borderId="1" xfId="3" applyNumberFormat="1" applyFont="1" applyFill="1" applyBorder="1" applyAlignment="1" applyProtection="1">
      <alignment horizontal="left" vertical="top" wrapText="1"/>
      <protection hidden="1"/>
    </xf>
    <xf numFmtId="3" fontId="14" fillId="0" borderId="1" xfId="0" applyNumberFormat="1" applyFont="1" applyFill="1" applyBorder="1"/>
    <xf numFmtId="166" fontId="8" fillId="0" borderId="1" xfId="0" applyNumberFormat="1" applyFont="1" applyFill="1" applyBorder="1"/>
    <xf numFmtId="0" fontId="10" fillId="0" borderId="1" xfId="0" applyFont="1" applyFill="1" applyBorder="1"/>
    <xf numFmtId="3" fontId="21" fillId="0" borderId="1" xfId="0" applyNumberFormat="1" applyFont="1" applyFill="1" applyBorder="1" applyAlignment="1">
      <alignment horizontal="right" wrapText="1"/>
    </xf>
    <xf numFmtId="0" fontId="10" fillId="0" borderId="1" xfId="0" applyNumberFormat="1" applyFont="1" applyFill="1" applyBorder="1" applyAlignment="1">
      <alignment horizontal="left" vertical="top" wrapText="1"/>
    </xf>
    <xf numFmtId="3" fontId="21" fillId="0" borderId="1" xfId="0" applyNumberFormat="1" applyFont="1" applyFill="1" applyBorder="1" applyAlignment="1">
      <alignment horizontal="right" vertical="top"/>
    </xf>
    <xf numFmtId="170" fontId="8" fillId="0" borderId="1" xfId="5" applyNumberFormat="1" applyFont="1" applyFill="1" applyBorder="1" applyAlignment="1" applyProtection="1">
      <alignment vertical="top" wrapText="1"/>
      <protection hidden="1"/>
    </xf>
    <xf numFmtId="167" fontId="13" fillId="0" borderId="1" xfId="6" applyNumberFormat="1" applyFont="1" applyFill="1" applyBorder="1" applyAlignment="1">
      <alignment horizontal="right"/>
    </xf>
    <xf numFmtId="0" fontId="9" fillId="0" borderId="1" xfId="3" applyNumberFormat="1" applyFont="1" applyFill="1" applyBorder="1" applyAlignment="1" applyProtection="1">
      <alignment horizontal="left" vertical="top" wrapText="1"/>
      <protection hidden="1"/>
    </xf>
    <xf numFmtId="3" fontId="13" fillId="0" borderId="1" xfId="5" applyNumberFormat="1" applyFont="1" applyFill="1" applyBorder="1" applyAlignment="1" applyProtection="1">
      <alignment horizontal="right"/>
      <protection hidden="1"/>
    </xf>
    <xf numFmtId="3" fontId="25" fillId="0" borderId="1" xfId="0" applyNumberFormat="1" applyFont="1" applyFill="1" applyBorder="1" applyAlignment="1">
      <alignment horizontal="right" wrapText="1"/>
    </xf>
    <xf numFmtId="0" fontId="26" fillId="0" borderId="1" xfId="0" applyFont="1" applyFill="1" applyBorder="1" applyAlignment="1">
      <alignment horizontal="right"/>
    </xf>
    <xf numFmtId="0" fontId="13" fillId="0" borderId="1" xfId="0" applyFont="1" applyFill="1" applyBorder="1" applyAlignment="1">
      <alignment horizontal="right" wrapText="1"/>
    </xf>
    <xf numFmtId="165" fontId="13" fillId="0" borderId="1" xfId="0" applyNumberFormat="1" applyFont="1" applyFill="1" applyBorder="1" applyAlignment="1">
      <alignment horizontal="right"/>
    </xf>
    <xf numFmtId="0" fontId="13" fillId="0" borderId="1" xfId="3" applyNumberFormat="1" applyFont="1" applyFill="1" applyBorder="1" applyAlignment="1" applyProtection="1">
      <alignment horizontal="right" wrapText="1"/>
      <protection hidden="1"/>
    </xf>
    <xf numFmtId="3" fontId="27" fillId="0" borderId="1" xfId="0" applyNumberFormat="1" applyFont="1" applyFill="1" applyBorder="1" applyAlignment="1">
      <alignment horizontal="right"/>
    </xf>
    <xf numFmtId="0" fontId="13" fillId="0" borderId="1" xfId="0" applyFont="1" applyFill="1" applyBorder="1" applyAlignment="1">
      <alignment horizontal="right"/>
    </xf>
    <xf numFmtId="3" fontId="21" fillId="0" borderId="1" xfId="0" applyNumberFormat="1" applyFont="1" applyFill="1" applyBorder="1" applyAlignment="1">
      <alignment horizontal="right"/>
    </xf>
    <xf numFmtId="0" fontId="0" fillId="0" borderId="1" xfId="0" applyFont="1" applyFill="1" applyBorder="1"/>
    <xf numFmtId="0" fontId="9" fillId="0" borderId="1" xfId="5" applyNumberFormat="1" applyFont="1" applyFill="1" applyBorder="1" applyAlignment="1" applyProtection="1">
      <alignment horizontal="left" vertical="top" wrapText="1"/>
      <protection hidden="1"/>
    </xf>
    <xf numFmtId="3" fontId="8" fillId="0" borderId="1" xfId="3" applyNumberFormat="1" applyFont="1" applyFill="1" applyBorder="1" applyAlignment="1" applyProtection="1">
      <alignment horizontal="left" vertical="top" wrapText="1"/>
      <protection hidden="1"/>
    </xf>
    <xf numFmtId="166" fontId="8" fillId="0" borderId="1" xfId="2" applyNumberFormat="1" applyFont="1" applyFill="1" applyBorder="1" applyAlignment="1" applyProtection="1">
      <alignment horizontal="left" vertical="top" wrapText="1"/>
      <protection hidden="1"/>
    </xf>
    <xf numFmtId="0" fontId="8" fillId="0" borderId="1" xfId="2" applyNumberFormat="1" applyFont="1" applyFill="1" applyBorder="1" applyAlignment="1" applyProtection="1">
      <alignment horizontal="left" vertical="top" wrapText="1"/>
      <protection hidden="1"/>
    </xf>
    <xf numFmtId="0" fontId="8" fillId="0" borderId="1" xfId="3" applyNumberFormat="1" applyFont="1" applyFill="1" applyBorder="1" applyAlignment="1" applyProtection="1">
      <alignment vertical="top" wrapText="1"/>
    </xf>
    <xf numFmtId="0" fontId="8" fillId="0" borderId="1" xfId="0" applyFont="1" applyFill="1" applyBorder="1" applyAlignment="1">
      <alignment horizontal="justify" vertical="center"/>
    </xf>
    <xf numFmtId="0" fontId="20" fillId="0" borderId="1" xfId="0" applyFont="1" applyFill="1" applyBorder="1"/>
    <xf numFmtId="3" fontId="25" fillId="0" borderId="1" xfId="0" applyNumberFormat="1" applyFont="1" applyFill="1" applyBorder="1" applyAlignment="1">
      <alignment horizontal="right"/>
    </xf>
    <xf numFmtId="0" fontId="8" fillId="0" borderId="1" xfId="5" applyNumberFormat="1" applyFont="1" applyFill="1" applyBorder="1" applyAlignment="1" applyProtection="1">
      <alignment horizontal="left" vertical="center" wrapText="1"/>
      <protection hidden="1"/>
    </xf>
    <xf numFmtId="0" fontId="8" fillId="0" borderId="0" xfId="0" applyFont="1" applyFill="1" applyAlignment="1">
      <alignment horizontal="right" wrapText="1"/>
    </xf>
    <xf numFmtId="0" fontId="8" fillId="0" borderId="0" xfId="0" applyFont="1" applyFill="1" applyAlignment="1">
      <alignment horizontal="right" vertical="top"/>
    </xf>
    <xf numFmtId="0" fontId="8" fillId="0" borderId="1" xfId="0" applyFont="1" applyFill="1" applyBorder="1" applyAlignment="1">
      <alignment horizontal="center" vertical="center"/>
    </xf>
    <xf numFmtId="0" fontId="8" fillId="0" borderId="0" xfId="3" applyNumberFormat="1" applyFont="1" applyFill="1" applyBorder="1" applyAlignment="1" applyProtection="1">
      <alignment vertical="top" wrapText="1"/>
      <protection hidden="1"/>
    </xf>
    <xf numFmtId="167" fontId="8" fillId="0" borderId="0" xfId="0" applyNumberFormat="1" applyFont="1" applyFill="1" applyAlignment="1">
      <alignment vertical="top"/>
    </xf>
    <xf numFmtId="3" fontId="8" fillId="0" borderId="0" xfId="0" applyNumberFormat="1" applyFont="1" applyFill="1" applyAlignment="1">
      <alignment vertical="top"/>
    </xf>
    <xf numFmtId="49" fontId="8" fillId="0" borderId="1" xfId="4" applyNumberFormat="1" applyFont="1" applyFill="1" applyBorder="1" applyAlignment="1" applyProtection="1">
      <alignment horizontal="center" wrapText="1"/>
      <protection hidden="1"/>
    </xf>
    <xf numFmtId="3" fontId="13" fillId="0" borderId="0" xfId="0" applyNumberFormat="1" applyFont="1" applyFill="1" applyBorder="1" applyAlignment="1">
      <alignment horizontal="right"/>
    </xf>
    <xf numFmtId="49" fontId="9" fillId="0" borderId="1" xfId="4" applyNumberFormat="1" applyFont="1" applyFill="1" applyBorder="1" applyAlignment="1" applyProtection="1">
      <alignment horizontal="center" vertical="top" wrapText="1"/>
      <protection hidden="1"/>
    </xf>
    <xf numFmtId="0" fontId="9" fillId="0" borderId="0" xfId="0" applyFont="1" applyFill="1"/>
    <xf numFmtId="0" fontId="13" fillId="0" borderId="0" xfId="0" applyNumberFormat="1" applyFont="1" applyFill="1" applyAlignment="1">
      <alignment horizontal="right"/>
    </xf>
    <xf numFmtId="0" fontId="13" fillId="0" borderId="0" xfId="0" applyNumberFormat="1" applyFont="1" applyFill="1" applyAlignment="1">
      <alignment horizontal="right" wrapText="1"/>
    </xf>
    <xf numFmtId="49" fontId="8" fillId="0" borderId="1" xfId="3" applyNumberFormat="1" applyFont="1" applyFill="1" applyBorder="1" applyAlignment="1" applyProtection="1">
      <alignment horizontal="center" vertical="top"/>
    </xf>
    <xf numFmtId="0" fontId="8" fillId="0" borderId="0" xfId="3" applyNumberFormat="1" applyFont="1" applyFill="1" applyBorder="1" applyAlignment="1" applyProtection="1">
      <alignment vertical="top"/>
    </xf>
    <xf numFmtId="3" fontId="21" fillId="0" borderId="0" xfId="0" applyNumberFormat="1" applyFont="1" applyFill="1" applyBorder="1" applyAlignment="1">
      <alignment horizontal="right"/>
    </xf>
    <xf numFmtId="0" fontId="10" fillId="0" borderId="0" xfId="0" applyFont="1" applyFill="1" applyBorder="1"/>
    <xf numFmtId="0" fontId="10" fillId="0" borderId="0" xfId="0" applyFont="1" applyFill="1"/>
    <xf numFmtId="16" fontId="12" fillId="0" borderId="1" xfId="4" applyNumberFormat="1" applyFont="1" applyFill="1" applyBorder="1" applyAlignment="1" applyProtection="1">
      <alignment horizontal="center" wrapText="1"/>
      <protection hidden="1"/>
    </xf>
    <xf numFmtId="14" fontId="9" fillId="0" borderId="1" xfId="0" applyNumberFormat="1" applyFont="1" applyFill="1" applyBorder="1" applyAlignment="1" applyProtection="1">
      <alignment horizontal="center" wrapText="1"/>
      <protection hidden="1"/>
    </xf>
    <xf numFmtId="0" fontId="9" fillId="0" borderId="1" xfId="4" applyNumberFormat="1" applyFont="1" applyFill="1" applyBorder="1" applyAlignment="1" applyProtection="1">
      <alignment horizontal="center" vertical="center" wrapText="1"/>
      <protection hidden="1"/>
    </xf>
    <xf numFmtId="0" fontId="9" fillId="0" borderId="1" xfId="3" applyNumberFormat="1" applyFont="1" applyFill="1" applyBorder="1" applyAlignment="1" applyProtection="1">
      <alignment vertical="top"/>
    </xf>
    <xf numFmtId="0" fontId="9" fillId="0" borderId="1" xfId="3" applyNumberFormat="1" applyFont="1" applyFill="1" applyBorder="1" applyAlignment="1" applyProtection="1">
      <alignment vertical="top" wrapText="1"/>
      <protection hidden="1"/>
    </xf>
    <xf numFmtId="0" fontId="9" fillId="0" borderId="1" xfId="3" applyNumberFormat="1" applyFont="1" applyFill="1" applyBorder="1" applyAlignment="1" applyProtection="1">
      <alignment horizontal="center" wrapText="1"/>
      <protection hidden="1"/>
    </xf>
    <xf numFmtId="49" fontId="8" fillId="0" borderId="1" xfId="3" applyNumberFormat="1" applyFont="1" applyFill="1" applyBorder="1" applyAlignment="1" applyProtection="1">
      <alignment horizontal="center"/>
    </xf>
    <xf numFmtId="14" fontId="8" fillId="0" borderId="1" xfId="0" applyNumberFormat="1" applyFont="1" applyFill="1" applyBorder="1" applyAlignment="1">
      <alignment horizontal="center" vertical="center" wrapText="1"/>
    </xf>
    <xf numFmtId="0" fontId="9" fillId="0" borderId="0" xfId="0" applyFont="1" applyFill="1" applyBorder="1"/>
    <xf numFmtId="0" fontId="20" fillId="0" borderId="0" xfId="0" applyFont="1" applyFill="1" applyBorder="1"/>
    <xf numFmtId="0" fontId="20" fillId="0" borderId="0" xfId="0" applyFont="1" applyFill="1"/>
    <xf numFmtId="0" fontId="12" fillId="0" borderId="1" xfId="4" applyNumberFormat="1" applyFont="1" applyFill="1" applyBorder="1" applyAlignment="1" applyProtection="1">
      <alignment horizontal="center" wrapText="1"/>
      <protection hidden="1"/>
    </xf>
    <xf numFmtId="3" fontId="25" fillId="0" borderId="0" xfId="0" applyNumberFormat="1" applyFont="1" applyFill="1" applyBorder="1" applyAlignment="1">
      <alignment horizontal="right"/>
    </xf>
    <xf numFmtId="0" fontId="24" fillId="0" borderId="1" xfId="0" applyFont="1" applyFill="1" applyBorder="1"/>
    <xf numFmtId="171" fontId="13" fillId="0" borderId="1" xfId="0" applyNumberFormat="1" applyFont="1" applyFill="1" applyBorder="1" applyAlignment="1">
      <alignment horizontal="right"/>
    </xf>
    <xf numFmtId="167" fontId="8" fillId="0" borderId="1" xfId="6" applyNumberFormat="1" applyFont="1" applyFill="1" applyBorder="1" applyAlignment="1">
      <alignment wrapText="1"/>
    </xf>
    <xf numFmtId="167" fontId="9" fillId="0" borderId="1" xfId="6" applyNumberFormat="1" applyFont="1" applyFill="1" applyBorder="1" applyAlignment="1">
      <alignment wrapText="1"/>
    </xf>
    <xf numFmtId="164" fontId="8" fillId="0" borderId="0" xfId="0" applyNumberFormat="1" applyFont="1" applyFill="1"/>
    <xf numFmtId="3" fontId="8" fillId="0" borderId="0" xfId="0" applyNumberFormat="1" applyFont="1" applyFill="1"/>
    <xf numFmtId="0" fontId="8" fillId="0" borderId="0" xfId="0" applyFont="1" applyFill="1" applyBorder="1" applyAlignment="1">
      <alignment horizontal="right"/>
    </xf>
    <xf numFmtId="3" fontId="20" fillId="0" borderId="2" xfId="0" applyNumberFormat="1" applyFont="1" applyFill="1" applyBorder="1" applyAlignment="1">
      <alignment horizontal="right"/>
    </xf>
    <xf numFmtId="165" fontId="8" fillId="0" borderId="1" xfId="0" applyNumberFormat="1" applyFont="1" applyFill="1" applyBorder="1" applyAlignment="1" applyProtection="1">
      <alignment vertical="top" wrapText="1"/>
      <protection hidden="1"/>
    </xf>
    <xf numFmtId="165" fontId="19" fillId="0" borderId="1" xfId="0" applyNumberFormat="1" applyFont="1" applyFill="1" applyBorder="1" applyAlignment="1" applyProtection="1">
      <alignment vertical="top" wrapText="1"/>
      <protection hidden="1"/>
    </xf>
    <xf numFmtId="49" fontId="10" fillId="0" borderId="1" xfId="4" applyNumberFormat="1" applyFont="1" applyFill="1" applyBorder="1" applyAlignment="1" applyProtection="1">
      <alignment horizontal="center" vertical="top" wrapText="1"/>
      <protection hidden="1"/>
    </xf>
    <xf numFmtId="165" fontId="17" fillId="0" borderId="1" xfId="0" applyNumberFormat="1" applyFont="1" applyFill="1" applyBorder="1" applyAlignment="1" applyProtection="1">
      <alignment vertical="top" wrapText="1"/>
      <protection hidden="1"/>
    </xf>
    <xf numFmtId="166" fontId="9" fillId="0" borderId="1" xfId="0" applyNumberFormat="1" applyFont="1" applyFill="1" applyBorder="1"/>
    <xf numFmtId="166" fontId="0" fillId="0" borderId="1" xfId="0" applyNumberFormat="1" applyFont="1" applyFill="1" applyBorder="1"/>
    <xf numFmtId="0" fontId="0" fillId="0" borderId="1" xfId="0" applyNumberFormat="1" applyFont="1" applyFill="1" applyBorder="1" applyAlignment="1" applyProtection="1">
      <alignment vertical="top" wrapText="1"/>
      <protection hidden="1"/>
    </xf>
    <xf numFmtId="0" fontId="8" fillId="0" borderId="1" xfId="4" applyNumberFormat="1" applyFont="1" applyFill="1" applyBorder="1" applyAlignment="1" applyProtection="1">
      <alignment horizontal="center" wrapText="1"/>
      <protection hidden="1"/>
    </xf>
    <xf numFmtId="3" fontId="21" fillId="0" borderId="1" xfId="3" applyNumberFormat="1" applyFont="1" applyFill="1" applyBorder="1" applyAlignment="1" applyProtection="1">
      <alignment horizontal="right"/>
    </xf>
    <xf numFmtId="3" fontId="9" fillId="0" borderId="1" xfId="0" applyNumberFormat="1" applyFont="1" applyFill="1" applyBorder="1"/>
    <xf numFmtId="3" fontId="15" fillId="0" borderId="1" xfId="0" applyNumberFormat="1" applyFont="1" applyFill="1" applyBorder="1"/>
    <xf numFmtId="49" fontId="8" fillId="0" borderId="1" xfId="3" applyNumberFormat="1" applyFont="1" applyFill="1" applyBorder="1" applyAlignment="1" applyProtection="1">
      <alignment horizontal="center" vertical="top" wrapText="1"/>
      <protection hidden="1"/>
    </xf>
    <xf numFmtId="49" fontId="9" fillId="0" borderId="1" xfId="4" applyNumberFormat="1" applyFont="1" applyFill="1" applyBorder="1" applyAlignment="1" applyProtection="1">
      <alignment horizontal="left" wrapText="1"/>
      <protection hidden="1"/>
    </xf>
    <xf numFmtId="166" fontId="8" fillId="0" borderId="1" xfId="0" applyNumberFormat="1" applyFont="1" applyFill="1" applyBorder="1" applyAlignment="1"/>
    <xf numFmtId="0" fontId="9" fillId="0" borderId="0" xfId="4" applyNumberFormat="1" applyFont="1" applyFill="1" applyBorder="1" applyAlignment="1" applyProtection="1">
      <alignment horizontal="center" wrapText="1"/>
      <protection hidden="1"/>
    </xf>
    <xf numFmtId="0" fontId="13" fillId="0" borderId="1" xfId="0" applyFont="1" applyFill="1" applyBorder="1" applyAlignment="1">
      <alignment horizontal="center" vertical="center" wrapText="1"/>
    </xf>
    <xf numFmtId="0" fontId="13" fillId="0" borderId="1" xfId="0" applyFont="1" applyFill="1" applyBorder="1" applyAlignment="1">
      <alignment horizontal="center" vertical="center"/>
    </xf>
    <xf numFmtId="0" fontId="13" fillId="0" borderId="0" xfId="0" applyFont="1" applyFill="1" applyBorder="1"/>
    <xf numFmtId="0" fontId="13" fillId="0" borderId="0" xfId="0" applyFont="1" applyFill="1"/>
    <xf numFmtId="0" fontId="9" fillId="0" borderId="0" xfId="0" applyFont="1" applyFill="1" applyAlignment="1">
      <alignment horizontal="left" vertical="top"/>
    </xf>
    <xf numFmtId="0" fontId="8" fillId="0" borderId="1" xfId="0" applyFont="1" applyFill="1" applyBorder="1" applyAlignment="1">
      <alignment horizontal="center" vertical="top" wrapText="1"/>
    </xf>
    <xf numFmtId="0" fontId="9" fillId="0" borderId="1" xfId="1" applyNumberFormat="1" applyFont="1" applyFill="1" applyBorder="1" applyAlignment="1" applyProtection="1">
      <alignment horizontal="left" vertical="top" wrapText="1"/>
      <protection hidden="1"/>
    </xf>
    <xf numFmtId="0" fontId="9" fillId="0" borderId="1" xfId="3" applyNumberFormat="1" applyFont="1" applyFill="1" applyBorder="1" applyAlignment="1" applyProtection="1">
      <alignment horizontal="left" vertical="top" wrapText="1"/>
    </xf>
    <xf numFmtId="0" fontId="9" fillId="0" borderId="1" xfId="2" applyNumberFormat="1" applyFont="1" applyFill="1" applyBorder="1" applyAlignment="1" applyProtection="1">
      <alignment horizontal="left" vertical="top" wrapText="1"/>
      <protection hidden="1"/>
    </xf>
    <xf numFmtId="0" fontId="10" fillId="0" borderId="1" xfId="2" applyNumberFormat="1" applyFont="1" applyFill="1" applyBorder="1" applyAlignment="1" applyProtection="1">
      <alignment horizontal="left" vertical="top" wrapText="1"/>
      <protection hidden="1"/>
    </xf>
    <xf numFmtId="0" fontId="9" fillId="0" borderId="1" xfId="2" applyNumberFormat="1" applyFont="1" applyFill="1" applyBorder="1" applyAlignment="1" applyProtection="1">
      <alignment horizontal="left" vertical="top" wrapText="1"/>
    </xf>
    <xf numFmtId="0" fontId="10" fillId="0" borderId="1" xfId="0" applyFont="1" applyFill="1" applyBorder="1" applyAlignment="1" applyProtection="1">
      <alignment horizontal="left" vertical="top" wrapText="1"/>
      <protection hidden="1"/>
    </xf>
    <xf numFmtId="0" fontId="9" fillId="0" borderId="1" xfId="7" applyNumberFormat="1" applyFont="1" applyFill="1" applyBorder="1" applyAlignment="1" applyProtection="1">
      <alignment horizontal="left" vertical="top" wrapText="1"/>
      <protection hidden="1"/>
    </xf>
    <xf numFmtId="0" fontId="10" fillId="0" borderId="1" xfId="5" applyNumberFormat="1" applyFont="1" applyFill="1" applyBorder="1" applyAlignment="1" applyProtection="1">
      <alignment horizontal="left" vertical="top" wrapText="1"/>
      <protection hidden="1"/>
    </xf>
    <xf numFmtId="0" fontId="9" fillId="0" borderId="1" xfId="8" applyNumberFormat="1" applyFont="1" applyFill="1" applyBorder="1" applyAlignment="1" applyProtection="1">
      <alignment horizontal="left" vertical="top" wrapText="1"/>
      <protection hidden="1"/>
    </xf>
    <xf numFmtId="0" fontId="8" fillId="0" borderId="1" xfId="8" applyNumberFormat="1" applyFont="1" applyFill="1" applyBorder="1" applyAlignment="1" applyProtection="1">
      <alignment horizontal="left" vertical="top" wrapText="1"/>
      <protection hidden="1"/>
    </xf>
    <xf numFmtId="169" fontId="8" fillId="0" borderId="1" xfId="5" applyNumberFormat="1" applyFont="1" applyFill="1" applyBorder="1" applyAlignment="1" applyProtection="1">
      <alignment horizontal="left" vertical="top" wrapText="1"/>
      <protection hidden="1"/>
    </xf>
    <xf numFmtId="169" fontId="8" fillId="0" borderId="1" xfId="3" applyNumberFormat="1" applyFont="1" applyFill="1" applyBorder="1" applyAlignment="1" applyProtection="1">
      <alignment horizontal="left" vertical="top" wrapText="1"/>
      <protection hidden="1"/>
    </xf>
    <xf numFmtId="49" fontId="9" fillId="0" borderId="1" xfId="0" applyNumberFormat="1" applyFont="1" applyFill="1" applyBorder="1" applyAlignment="1">
      <alignment horizontal="left" vertical="top" wrapText="1"/>
    </xf>
    <xf numFmtId="49" fontId="10" fillId="0" borderId="1" xfId="3" applyNumberFormat="1" applyFont="1" applyFill="1" applyBorder="1" applyAlignment="1" applyProtection="1">
      <alignment horizontal="left" vertical="top" wrapText="1"/>
      <protection hidden="1"/>
    </xf>
    <xf numFmtId="0" fontId="8" fillId="0" borderId="1" xfId="0" applyFont="1" applyFill="1" applyBorder="1" applyAlignment="1" applyProtection="1">
      <alignment horizontal="left" vertical="center" wrapText="1"/>
      <protection hidden="1"/>
    </xf>
    <xf numFmtId="0" fontId="8" fillId="0" borderId="1" xfId="3" applyNumberFormat="1" applyFont="1" applyFill="1" applyBorder="1" applyAlignment="1" applyProtection="1">
      <alignment horizontal="justify" vertical="justify" wrapText="1"/>
      <protection hidden="1"/>
    </xf>
    <xf numFmtId="0" fontId="8" fillId="0" borderId="1" xfId="0" applyFont="1" applyFill="1" applyBorder="1" applyAlignment="1" applyProtection="1">
      <alignment horizontal="left" wrapText="1"/>
    </xf>
    <xf numFmtId="0" fontId="8" fillId="0" borderId="1" xfId="0" applyFont="1" applyFill="1" applyBorder="1" applyAlignment="1" applyProtection="1">
      <alignment horizontal="left" vertical="top"/>
    </xf>
    <xf numFmtId="0" fontId="9" fillId="0" borderId="1" xfId="0" applyNumberFormat="1" applyFont="1" applyFill="1" applyBorder="1" applyAlignment="1" applyProtection="1">
      <alignment horizontal="left" vertical="top" wrapText="1"/>
      <protection hidden="1"/>
    </xf>
    <xf numFmtId="0" fontId="9" fillId="0" borderId="1" xfId="0" applyFont="1" applyFill="1" applyBorder="1" applyAlignment="1" applyProtection="1">
      <alignment horizontal="left" vertical="top" wrapText="1"/>
      <protection hidden="1"/>
    </xf>
    <xf numFmtId="0" fontId="10" fillId="0" borderId="1" xfId="5" applyNumberFormat="1" applyFont="1" applyFill="1" applyBorder="1" applyAlignment="1" applyProtection="1">
      <alignment horizontal="right" vertical="top" wrapText="1"/>
      <protection hidden="1"/>
    </xf>
    <xf numFmtId="49" fontId="8" fillId="0" borderId="1" xfId="0" applyNumberFormat="1" applyFont="1" applyFill="1" applyBorder="1" applyAlignment="1">
      <alignment horizontal="left" vertical="top" wrapText="1"/>
    </xf>
    <xf numFmtId="0" fontId="12" fillId="0" borderId="1" xfId="2" applyNumberFormat="1" applyFont="1" applyFill="1" applyBorder="1" applyAlignment="1" applyProtection="1">
      <alignment horizontal="left" vertical="top" wrapText="1"/>
      <protection hidden="1"/>
    </xf>
    <xf numFmtId="0" fontId="12" fillId="0" borderId="1" xfId="5" applyNumberFormat="1" applyFont="1" applyFill="1" applyBorder="1" applyAlignment="1" applyProtection="1">
      <alignment horizontal="left" vertical="top" wrapText="1"/>
      <protection hidden="1"/>
    </xf>
    <xf numFmtId="169" fontId="10" fillId="0" borderId="1" xfId="5" applyNumberFormat="1" applyFont="1" applyFill="1" applyBorder="1" applyAlignment="1" applyProtection="1">
      <alignment horizontal="left" vertical="center" wrapText="1"/>
      <protection hidden="1"/>
    </xf>
    <xf numFmtId="0" fontId="10" fillId="0" borderId="1" xfId="7" applyNumberFormat="1" applyFont="1" applyFill="1" applyBorder="1" applyAlignment="1" applyProtection="1">
      <alignment horizontal="left" vertical="top" wrapText="1"/>
      <protection hidden="1"/>
    </xf>
    <xf numFmtId="0" fontId="8" fillId="0" borderId="1" xfId="7" applyNumberFormat="1" applyFont="1" applyFill="1" applyBorder="1" applyAlignment="1" applyProtection="1">
      <alignment horizontal="left" vertical="top" wrapText="1"/>
      <protection hidden="1"/>
    </xf>
    <xf numFmtId="0" fontId="10" fillId="0" borderId="1" xfId="8" applyNumberFormat="1" applyFont="1" applyFill="1" applyBorder="1" applyAlignment="1" applyProtection="1">
      <alignment horizontal="left" vertical="top" wrapText="1"/>
      <protection hidden="1"/>
    </xf>
    <xf numFmtId="0" fontId="10" fillId="0" borderId="1" xfId="9" applyFont="1" applyFill="1" applyBorder="1" applyAlignment="1">
      <alignment horizontal="left" vertical="top" wrapText="1"/>
    </xf>
    <xf numFmtId="0" fontId="8" fillId="0" borderId="1" xfId="9" applyFont="1" applyFill="1" applyBorder="1" applyAlignment="1">
      <alignment horizontal="left" vertical="top" wrapText="1"/>
    </xf>
    <xf numFmtId="0" fontId="8" fillId="0" borderId="0" xfId="0" applyFont="1" applyFill="1" applyBorder="1" applyAlignment="1" applyProtection="1">
      <alignment vertical="top" wrapText="1"/>
      <protection hidden="1"/>
    </xf>
    <xf numFmtId="0" fontId="9" fillId="0" borderId="1" xfId="0" applyFont="1" applyFill="1" applyBorder="1" applyAlignment="1">
      <alignment horizontal="left" vertical="top"/>
    </xf>
    <xf numFmtId="3" fontId="9" fillId="0" borderId="1" xfId="0" applyNumberFormat="1" applyFont="1" applyFill="1" applyBorder="1" applyAlignment="1">
      <alignment horizontal="right" vertical="top"/>
    </xf>
    <xf numFmtId="3" fontId="13" fillId="0" borderId="0" xfId="0" applyNumberFormat="1" applyFont="1" applyFill="1" applyBorder="1"/>
    <xf numFmtId="167" fontId="13" fillId="0" borderId="1" xfId="6" applyNumberFormat="1" applyFont="1" applyFill="1" applyBorder="1" applyAlignment="1">
      <alignment wrapText="1"/>
    </xf>
    <xf numFmtId="167" fontId="20" fillId="0" borderId="1" xfId="6" applyNumberFormat="1" applyFont="1" applyFill="1" applyBorder="1" applyAlignment="1">
      <alignment wrapText="1"/>
    </xf>
    <xf numFmtId="164" fontId="13" fillId="0" borderId="0" xfId="0" applyNumberFormat="1" applyFont="1" applyFill="1"/>
    <xf numFmtId="3" fontId="13" fillId="0" borderId="0" xfId="0" applyNumberFormat="1" applyFont="1" applyFill="1"/>
    <xf numFmtId="165" fontId="8" fillId="0" borderId="1" xfId="0" applyNumberFormat="1" applyFont="1" applyFill="1" applyBorder="1"/>
    <xf numFmtId="3" fontId="20" fillId="0" borderId="0" xfId="0" applyNumberFormat="1" applyFont="1" applyFill="1" applyBorder="1" applyAlignment="1">
      <alignment horizontal="right"/>
    </xf>
    <xf numFmtId="0" fontId="8" fillId="0" borderId="0" xfId="0" applyFont="1" applyFill="1" applyBorder="1"/>
    <xf numFmtId="0" fontId="8" fillId="0" borderId="0" xfId="0" applyFont="1" applyFill="1"/>
    <xf numFmtId="3" fontId="13" fillId="0" borderId="1" xfId="0" applyNumberFormat="1" applyFont="1" applyFill="1" applyBorder="1" applyAlignment="1" applyProtection="1">
      <alignment horizontal="right" wrapText="1"/>
      <protection hidden="1"/>
    </xf>
    <xf numFmtId="16" fontId="9" fillId="0" borderId="1" xfId="4" applyNumberFormat="1" applyFont="1" applyFill="1" applyBorder="1" applyAlignment="1" applyProtection="1">
      <alignment horizontal="center" wrapText="1"/>
      <protection hidden="1"/>
    </xf>
    <xf numFmtId="0" fontId="8" fillId="0" borderId="1" xfId="5" applyNumberFormat="1" applyFont="1" applyFill="1" applyBorder="1" applyAlignment="1" applyProtection="1">
      <alignment horizontal="left" vertical="top" wrapText="1"/>
      <protection hidden="1"/>
    </xf>
    <xf numFmtId="3" fontId="13" fillId="0" borderId="1" xfId="0" applyNumberFormat="1" applyFont="1" applyFill="1" applyBorder="1" applyAlignment="1" applyProtection="1">
      <alignment horizontal="right"/>
    </xf>
    <xf numFmtId="3" fontId="13" fillId="0" borderId="1" xfId="0" applyNumberFormat="1" applyFont="1" applyFill="1" applyBorder="1" applyAlignment="1">
      <alignment horizontal="right"/>
    </xf>
    <xf numFmtId="165" fontId="8" fillId="0" borderId="1" xfId="2" applyNumberFormat="1" applyFont="1" applyFill="1" applyBorder="1" applyAlignment="1" applyProtection="1">
      <alignment horizontal="left" vertical="top" wrapText="1"/>
      <protection hidden="1"/>
    </xf>
    <xf numFmtId="0" fontId="8" fillId="2" borderId="1" xfId="0" applyFont="1" applyFill="1" applyBorder="1" applyAlignment="1" applyProtection="1">
      <alignment horizontal="left" vertical="top" wrapText="1"/>
      <protection hidden="1"/>
    </xf>
    <xf numFmtId="0" fontId="8" fillId="0" borderId="1" xfId="0" applyFont="1" applyFill="1" applyBorder="1" applyAlignment="1">
      <alignment horizontal="left" vertical="top" wrapText="1"/>
    </xf>
    <xf numFmtId="0" fontId="8" fillId="0" borderId="1" xfId="3" applyFont="1" applyFill="1" applyBorder="1" applyAlignment="1" applyProtection="1">
      <alignment horizontal="left" vertical="top" wrapText="1"/>
      <protection hidden="1"/>
    </xf>
    <xf numFmtId="0" fontId="8" fillId="0" borderId="1" xfId="0" applyFont="1" applyFill="1" applyBorder="1" applyAlignment="1" applyProtection="1">
      <alignment horizontal="left" vertical="top" wrapText="1"/>
      <protection hidden="1"/>
    </xf>
    <xf numFmtId="49" fontId="8" fillId="0" borderId="1" xfId="5" applyNumberFormat="1" applyFont="1" applyFill="1" applyBorder="1" applyAlignment="1">
      <alignment wrapText="1"/>
    </xf>
    <xf numFmtId="49" fontId="8" fillId="0" borderId="1" xfId="5" applyNumberFormat="1" applyFont="1" applyFill="1" applyBorder="1" applyAlignment="1">
      <alignment vertical="top" wrapText="1"/>
    </xf>
    <xf numFmtId="0" fontId="16" fillId="0" borderId="1" xfId="0" applyFont="1" applyFill="1" applyBorder="1" applyAlignment="1">
      <alignment vertical="top"/>
    </xf>
    <xf numFmtId="0" fontId="8" fillId="0" borderId="1" xfId="3" applyNumberFormat="1" applyFont="1" applyFill="1" applyBorder="1" applyAlignment="1" applyProtection="1">
      <alignment horizontal="left" vertical="top" wrapText="1"/>
      <protection hidden="1"/>
    </xf>
    <xf numFmtId="0" fontId="8" fillId="0" borderId="1" xfId="3" applyNumberFormat="1" applyFont="1" applyFill="1" applyBorder="1" applyAlignment="1" applyProtection="1">
      <alignment horizontal="left" vertical="top" wrapText="1"/>
    </xf>
    <xf numFmtId="0" fontId="8" fillId="0" borderId="1" xfId="3" applyNumberFormat="1" applyFont="1" applyFill="1" applyBorder="1" applyAlignment="1" applyProtection="1">
      <alignment horizontal="justify" vertical="top" wrapText="1"/>
      <protection hidden="1"/>
    </xf>
    <xf numFmtId="0" fontId="10" fillId="0" borderId="1" xfId="5" applyNumberFormat="1" applyFont="1" applyFill="1" applyBorder="1" applyAlignment="1" applyProtection="1">
      <alignment vertical="top" wrapText="1"/>
    </xf>
    <xf numFmtId="0" fontId="23" fillId="0" borderId="1" xfId="0" applyFont="1" applyFill="1" applyBorder="1"/>
    <xf numFmtId="165" fontId="0" fillId="0" borderId="1" xfId="0" applyNumberFormat="1" applyFont="1" applyFill="1" applyBorder="1" applyAlignment="1" applyProtection="1"/>
    <xf numFmtId="0" fontId="8" fillId="0" borderId="1" xfId="0" applyFont="1" applyFill="1" applyBorder="1" applyAlignment="1" applyProtection="1">
      <alignment wrapText="1"/>
      <protection hidden="1"/>
    </xf>
    <xf numFmtId="0" fontId="8" fillId="0" borderId="1" xfId="0" applyNumberFormat="1" applyFont="1" applyFill="1" applyBorder="1" applyAlignment="1">
      <alignment vertical="center"/>
    </xf>
    <xf numFmtId="0" fontId="10" fillId="0" borderId="1" xfId="0" applyFont="1" applyFill="1" applyBorder="1" applyAlignment="1">
      <alignment horizontal="left" vertical="top" wrapText="1"/>
    </xf>
    <xf numFmtId="0" fontId="8" fillId="0" borderId="1" xfId="3" applyNumberFormat="1" applyFont="1" applyFill="1" applyBorder="1" applyAlignment="1" applyProtection="1">
      <alignment horizontal="left" vertical="top" wrapText="1"/>
      <protection hidden="1"/>
    </xf>
    <xf numFmtId="0" fontId="8" fillId="0" borderId="1" xfId="5" applyNumberFormat="1" applyFont="1" applyFill="1" applyBorder="1" applyAlignment="1" applyProtection="1">
      <alignment horizontal="left" vertical="top" wrapText="1"/>
      <protection hidden="1"/>
    </xf>
    <xf numFmtId="49" fontId="8" fillId="0" borderId="1" xfId="0" applyNumberFormat="1" applyFont="1" applyFill="1" applyBorder="1" applyAlignment="1">
      <alignment horizontal="left" vertical="top" wrapText="1"/>
    </xf>
    <xf numFmtId="49" fontId="8" fillId="0" borderId="1" xfId="5" applyNumberFormat="1" applyFont="1" applyFill="1" applyBorder="1" applyAlignment="1">
      <alignment horizontal="left" vertical="top" wrapText="1"/>
    </xf>
    <xf numFmtId="0" fontId="8" fillId="0" borderId="1" xfId="3" applyNumberFormat="1" applyFont="1" applyFill="1" applyBorder="1" applyAlignment="1" applyProtection="1">
      <alignment horizontal="left" vertical="top" wrapText="1"/>
      <protection hidden="1"/>
    </xf>
    <xf numFmtId="49" fontId="8" fillId="0" borderId="1" xfId="0" applyNumberFormat="1" applyFont="1" applyFill="1" applyBorder="1" applyAlignment="1">
      <alignment horizontal="left" vertical="top" wrapText="1"/>
    </xf>
    <xf numFmtId="0" fontId="8" fillId="0" borderId="1" xfId="3" applyNumberFormat="1" applyFont="1" applyFill="1" applyBorder="1" applyAlignment="1" applyProtection="1">
      <alignment horizontal="left" vertical="top" wrapText="1"/>
    </xf>
    <xf numFmtId="0" fontId="13" fillId="0" borderId="1" xfId="0" applyFont="1" applyFill="1" applyBorder="1" applyAlignment="1">
      <alignment horizontal="center" vertical="center" wrapText="1"/>
    </xf>
    <xf numFmtId="0" fontId="22" fillId="0" borderId="0" xfId="0" applyFont="1" applyFill="1" applyAlignment="1">
      <alignment horizontal="center" vertical="top" wrapText="1"/>
    </xf>
    <xf numFmtId="0" fontId="8" fillId="0" borderId="1" xfId="0" applyFont="1" applyFill="1" applyBorder="1" applyAlignment="1">
      <alignment horizontal="left" vertical="center" wrapText="1"/>
    </xf>
    <xf numFmtId="0" fontId="8" fillId="0" borderId="1" xfId="3" applyNumberFormat="1" applyFont="1" applyFill="1" applyBorder="1" applyAlignment="1" applyProtection="1">
      <alignment horizontal="center" vertical="top" wrapText="1"/>
      <protection hidden="1"/>
    </xf>
    <xf numFmtId="0" fontId="8" fillId="0" borderId="1" xfId="5" applyNumberFormat="1" applyFont="1" applyFill="1" applyBorder="1" applyAlignment="1" applyProtection="1">
      <alignment horizontal="left" vertical="top" wrapText="1"/>
      <protection hidden="1"/>
    </xf>
    <xf numFmtId="49" fontId="8" fillId="0" borderId="1" xfId="0" applyNumberFormat="1" applyFont="1" applyFill="1" applyBorder="1" applyAlignment="1">
      <alignment vertical="top" wrapText="1"/>
    </xf>
  </cellXfs>
  <cellStyles count="27">
    <cellStyle name="Обычный" xfId="0" builtinId="0"/>
    <cellStyle name="Обычный 2" xfId="5"/>
    <cellStyle name="Обычный 2 2" xfId="7"/>
    <cellStyle name="Обычный 3" xfId="9"/>
    <cellStyle name="Обычный 3 2" xfId="11"/>
    <cellStyle name="Обычный 3 2 2" xfId="14"/>
    <cellStyle name="Обычный 3 2 2 2" xfId="20"/>
    <cellStyle name="Обычный 3 2 2 3" xfId="26"/>
    <cellStyle name="Обычный 3 2 3" xfId="17"/>
    <cellStyle name="Обычный 3 2 4" xfId="23"/>
    <cellStyle name="Обычный 3 3" xfId="10"/>
    <cellStyle name="Обычный 3 3 2" xfId="13"/>
    <cellStyle name="Обычный 3 3 2 2" xfId="19"/>
    <cellStyle name="Обычный 3 3 2 3" xfId="25"/>
    <cellStyle name="Обычный 3 3 3" xfId="16"/>
    <cellStyle name="Обычный 3 3 4" xfId="22"/>
    <cellStyle name="Обычный 3 4" xfId="12"/>
    <cellStyle name="Обычный 3 4 2" xfId="18"/>
    <cellStyle name="Обычный 3 4 3" xfId="24"/>
    <cellStyle name="Обычный 3 5" xfId="15"/>
    <cellStyle name="Обычный 3 6" xfId="21"/>
    <cellStyle name="Обычный_tmp" xfId="1"/>
    <cellStyle name="Обычный_tmp 10" xfId="2"/>
    <cellStyle name="Обычный_tmp 2" xfId="3"/>
    <cellStyle name="Обычный_tmp 4" xfId="8"/>
    <cellStyle name="Обычный_Tmp1" xfId="4"/>
    <cellStyle name="Финансовый" xfId="6"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036"/>
  <sheetViews>
    <sheetView tabSelected="1" view="pageBreakPreview" zoomScale="110" zoomScaleNormal="80" zoomScaleSheetLayoutView="110" workbookViewId="0">
      <pane ySplit="7" topLeftCell="A790" activePane="bottomLeft" state="frozen"/>
      <selection pane="bottomLeft" activeCell="C628" sqref="C628"/>
    </sheetView>
  </sheetViews>
  <sheetFormatPr defaultRowHeight="15.75" x14ac:dyDescent="0.25"/>
  <cols>
    <col min="1" max="1" width="7" style="116" customWidth="1"/>
    <col min="2" max="2" width="30.5703125" style="164" customWidth="1"/>
    <col min="3" max="3" width="17.5703125" style="163" customWidth="1"/>
    <col min="4" max="4" width="14.5703125" style="163" hidden="1" customWidth="1"/>
    <col min="5" max="5" width="17.140625" style="163" customWidth="1"/>
    <col min="6" max="8" width="16.28515625" style="163" hidden="1" customWidth="1"/>
    <col min="9" max="9" width="17.85546875" style="163" customWidth="1"/>
    <col min="10" max="11" width="15.85546875" style="11" hidden="1" customWidth="1"/>
    <col min="12" max="12" width="16.140625" style="11" hidden="1" customWidth="1"/>
    <col min="13" max="13" width="18.5703125" style="11" hidden="1" customWidth="1"/>
    <col min="14" max="14" width="15.85546875" style="11" hidden="1" customWidth="1"/>
    <col min="15" max="15" width="15.140625" style="11" hidden="1" customWidth="1"/>
    <col min="16" max="16" width="57.42578125" style="59" customWidth="1"/>
    <col min="17" max="17" width="19.7109375" style="10" customWidth="1"/>
    <col min="18" max="18" width="17.85546875" style="10" customWidth="1"/>
    <col min="19" max="16384" width="9.140625" style="11"/>
  </cols>
  <sheetData>
    <row r="1" spans="1:18" x14ac:dyDescent="0.25">
      <c r="P1" s="117" t="s">
        <v>552</v>
      </c>
    </row>
    <row r="2" spans="1:18" ht="12.75" customHeight="1" x14ac:dyDescent="0.25">
      <c r="P2" s="118" t="s">
        <v>553</v>
      </c>
    </row>
    <row r="3" spans="1:18" x14ac:dyDescent="0.25">
      <c r="P3" s="107"/>
    </row>
    <row r="4" spans="1:18" ht="40.5" customHeight="1" x14ac:dyDescent="0.2">
      <c r="A4" s="238" t="s">
        <v>550</v>
      </c>
      <c r="B4" s="238"/>
      <c r="C4" s="238"/>
      <c r="D4" s="238"/>
      <c r="E4" s="238"/>
      <c r="F4" s="238"/>
      <c r="G4" s="238"/>
      <c r="H4" s="238"/>
      <c r="I4" s="238"/>
      <c r="J4" s="238"/>
      <c r="K4" s="238"/>
      <c r="L4" s="238"/>
      <c r="M4" s="238"/>
      <c r="N4" s="238"/>
      <c r="O4" s="238"/>
      <c r="P4" s="238"/>
    </row>
    <row r="5" spans="1:18" x14ac:dyDescent="0.25">
      <c r="B5" s="59"/>
      <c r="P5" s="108" t="s">
        <v>551</v>
      </c>
    </row>
    <row r="6" spans="1:18" s="163" customFormat="1" ht="51" customHeight="1" x14ac:dyDescent="0.25">
      <c r="A6" s="160" t="s">
        <v>4</v>
      </c>
      <c r="B6" s="160" t="s">
        <v>265</v>
      </c>
      <c r="C6" s="160" t="s">
        <v>591</v>
      </c>
      <c r="D6" s="160" t="s">
        <v>9</v>
      </c>
      <c r="E6" s="160" t="s">
        <v>239</v>
      </c>
      <c r="F6" s="160"/>
      <c r="G6" s="160"/>
      <c r="H6" s="160"/>
      <c r="I6" s="160" t="s">
        <v>220</v>
      </c>
      <c r="J6" s="237" t="s">
        <v>219</v>
      </c>
      <c r="K6" s="237"/>
      <c r="L6" s="237"/>
      <c r="M6" s="160" t="s">
        <v>1</v>
      </c>
      <c r="N6" s="160" t="s">
        <v>2</v>
      </c>
      <c r="O6" s="160" t="s">
        <v>3</v>
      </c>
      <c r="P6" s="161" t="s">
        <v>0</v>
      </c>
      <c r="Q6" s="162"/>
      <c r="R6" s="162"/>
    </row>
    <row r="7" spans="1:18" ht="17.25" hidden="1" customHeight="1" x14ac:dyDescent="0.2">
      <c r="A7" s="58"/>
      <c r="B7" s="165"/>
      <c r="C7" s="160"/>
      <c r="D7" s="160"/>
      <c r="E7" s="160"/>
      <c r="F7" s="160"/>
      <c r="G7" s="160"/>
      <c r="H7" s="160"/>
      <c r="I7" s="160"/>
      <c r="J7" s="58" t="s">
        <v>221</v>
      </c>
      <c r="K7" s="58"/>
      <c r="L7" s="58" t="s">
        <v>222</v>
      </c>
      <c r="M7" s="58"/>
      <c r="N7" s="58"/>
      <c r="O7" s="58"/>
      <c r="P7" s="109"/>
    </row>
    <row r="8" spans="1:18" ht="42" customHeight="1" x14ac:dyDescent="0.25">
      <c r="A8" s="5" t="s">
        <v>592</v>
      </c>
      <c r="B8" s="166" t="s">
        <v>5</v>
      </c>
      <c r="C8" s="16">
        <f>C9+C15+C21</f>
        <v>0</v>
      </c>
      <c r="D8" s="16">
        <f t="shared" ref="D8:L8" si="0">D9+D15+D21</f>
        <v>0</v>
      </c>
      <c r="E8" s="16">
        <f t="shared" si="0"/>
        <v>710843892.68000007</v>
      </c>
      <c r="F8" s="16">
        <f t="shared" si="0"/>
        <v>0</v>
      </c>
      <c r="G8" s="16">
        <f t="shared" si="0"/>
        <v>2836330</v>
      </c>
      <c r="H8" s="16">
        <f t="shared" si="0"/>
        <v>0</v>
      </c>
      <c r="I8" s="16">
        <f t="shared" si="0"/>
        <v>1014447</v>
      </c>
      <c r="J8" s="16">
        <f t="shared" si="0"/>
        <v>40812387</v>
      </c>
      <c r="K8" s="16">
        <f t="shared" si="0"/>
        <v>0</v>
      </c>
      <c r="L8" s="16">
        <f t="shared" si="0"/>
        <v>36556948</v>
      </c>
      <c r="M8" s="73"/>
      <c r="N8" s="73"/>
      <c r="O8" s="73"/>
      <c r="P8" s="213"/>
      <c r="Q8" s="3"/>
    </row>
    <row r="9" spans="1:18" ht="68.25" customHeight="1" x14ac:dyDescent="0.25">
      <c r="A9" s="4" t="s">
        <v>594</v>
      </c>
      <c r="B9" s="87" t="s">
        <v>593</v>
      </c>
      <c r="C9" s="16">
        <f t="shared" ref="C9:L9" si="1">C10</f>
        <v>0</v>
      </c>
      <c r="D9" s="16">
        <f t="shared" si="1"/>
        <v>0</v>
      </c>
      <c r="E9" s="16">
        <f t="shared" si="1"/>
        <v>0</v>
      </c>
      <c r="F9" s="16">
        <f t="shared" si="1"/>
        <v>0</v>
      </c>
      <c r="G9" s="16">
        <f t="shared" si="1"/>
        <v>0</v>
      </c>
      <c r="H9" s="16">
        <f t="shared" si="1"/>
        <v>0</v>
      </c>
      <c r="I9" s="16">
        <f t="shared" si="1"/>
        <v>1014447</v>
      </c>
      <c r="J9" s="16">
        <f t="shared" si="1"/>
        <v>1087011</v>
      </c>
      <c r="K9" s="16">
        <f t="shared" si="1"/>
        <v>0</v>
      </c>
      <c r="L9" s="16">
        <f t="shared" si="1"/>
        <v>1087011</v>
      </c>
      <c r="M9" s="17"/>
      <c r="N9" s="17"/>
      <c r="O9" s="17"/>
      <c r="P9" s="222"/>
      <c r="Q9" s="3"/>
    </row>
    <row r="10" spans="1:18" ht="26.25" customHeight="1" x14ac:dyDescent="0.25">
      <c r="A10" s="115"/>
      <c r="B10" s="78" t="s">
        <v>86</v>
      </c>
      <c r="C10" s="96">
        <f>C12+C13+C11</f>
        <v>0</v>
      </c>
      <c r="D10" s="96">
        <f t="shared" ref="D10:O10" si="2">D12+D13+D11</f>
        <v>0</v>
      </c>
      <c r="E10" s="96">
        <f t="shared" si="2"/>
        <v>0</v>
      </c>
      <c r="F10" s="96">
        <f t="shared" si="2"/>
        <v>0</v>
      </c>
      <c r="G10" s="96">
        <f t="shared" si="2"/>
        <v>0</v>
      </c>
      <c r="H10" s="96">
        <f t="shared" si="2"/>
        <v>0</v>
      </c>
      <c r="I10" s="96">
        <f t="shared" si="2"/>
        <v>1014447</v>
      </c>
      <c r="J10" s="96">
        <f t="shared" si="2"/>
        <v>1087011</v>
      </c>
      <c r="K10" s="96">
        <f t="shared" si="2"/>
        <v>0</v>
      </c>
      <c r="L10" s="96">
        <f t="shared" si="2"/>
        <v>1087011</v>
      </c>
      <c r="M10" s="96">
        <f t="shared" si="2"/>
        <v>0</v>
      </c>
      <c r="N10" s="96">
        <f t="shared" si="2"/>
        <v>0</v>
      </c>
      <c r="O10" s="96">
        <f t="shared" si="2"/>
        <v>0</v>
      </c>
      <c r="P10" s="222"/>
      <c r="Q10" s="3"/>
    </row>
    <row r="11" spans="1:18" ht="42" customHeight="1" x14ac:dyDescent="0.25">
      <c r="A11" s="115"/>
      <c r="B11" s="221" t="s">
        <v>456</v>
      </c>
      <c r="C11" s="96"/>
      <c r="D11" s="96"/>
      <c r="E11" s="96"/>
      <c r="F11" s="96"/>
      <c r="G11" s="96"/>
      <c r="H11" s="96"/>
      <c r="I11" s="96">
        <v>1014447</v>
      </c>
      <c r="J11" s="96"/>
      <c r="K11" s="96"/>
      <c r="L11" s="96"/>
      <c r="M11" s="6"/>
      <c r="N11" s="6"/>
      <c r="O11" s="6"/>
      <c r="P11" s="222" t="s">
        <v>453</v>
      </c>
      <c r="Q11" s="3"/>
    </row>
    <row r="12" spans="1:18" s="120" customFormat="1" ht="66" hidden="1" customHeight="1" x14ac:dyDescent="0.25">
      <c r="A12" s="119"/>
      <c r="B12" s="221" t="s">
        <v>457</v>
      </c>
      <c r="C12" s="18"/>
      <c r="D12" s="18"/>
      <c r="E12" s="212"/>
      <c r="F12" s="212"/>
      <c r="G12" s="212"/>
      <c r="H12" s="212"/>
      <c r="I12" s="18"/>
      <c r="J12" s="18">
        <v>1087011</v>
      </c>
      <c r="K12" s="18"/>
      <c r="L12" s="18">
        <v>1087011</v>
      </c>
      <c r="M12" s="19"/>
      <c r="N12" s="19"/>
      <c r="O12" s="19"/>
      <c r="P12" s="20" t="s">
        <v>458</v>
      </c>
      <c r="Q12" s="3"/>
    </row>
    <row r="13" spans="1:18" s="120" customFormat="1" ht="15.75" hidden="1" customHeight="1" x14ac:dyDescent="0.25">
      <c r="A13" s="119"/>
      <c r="B13" s="221"/>
      <c r="C13" s="18"/>
      <c r="D13" s="18"/>
      <c r="E13" s="212"/>
      <c r="F13" s="212"/>
      <c r="G13" s="212"/>
      <c r="H13" s="212"/>
      <c r="I13" s="18"/>
      <c r="J13" s="18"/>
      <c r="K13" s="18"/>
      <c r="L13" s="18"/>
      <c r="M13" s="19"/>
      <c r="N13" s="19"/>
      <c r="O13" s="19"/>
      <c r="P13" s="20"/>
      <c r="Q13" s="3"/>
    </row>
    <row r="14" spans="1:18" s="120" customFormat="1" ht="15.75" hidden="1" customHeight="1" x14ac:dyDescent="0.25">
      <c r="A14" s="119"/>
      <c r="B14" s="221"/>
      <c r="C14" s="18"/>
      <c r="D14" s="18"/>
      <c r="E14" s="212"/>
      <c r="F14" s="212"/>
      <c r="G14" s="212"/>
      <c r="H14" s="212"/>
      <c r="I14" s="18"/>
      <c r="J14" s="18"/>
      <c r="K14" s="18"/>
      <c r="L14" s="18"/>
      <c r="M14" s="19"/>
      <c r="N14" s="19"/>
      <c r="O14" s="19"/>
      <c r="P14" s="20"/>
      <c r="Q14" s="3"/>
    </row>
    <row r="15" spans="1:18" ht="63.75" hidden="1" customHeight="1" x14ac:dyDescent="0.25">
      <c r="A15" s="5" t="s">
        <v>6</v>
      </c>
      <c r="B15" s="87" t="s">
        <v>7</v>
      </c>
      <c r="C15" s="16">
        <f>C16+C19</f>
        <v>0</v>
      </c>
      <c r="D15" s="16">
        <f t="shared" ref="D15:L15" si="3">D16+D19</f>
        <v>0</v>
      </c>
      <c r="E15" s="16">
        <f t="shared" si="3"/>
        <v>0</v>
      </c>
      <c r="F15" s="16">
        <f t="shared" si="3"/>
        <v>0</v>
      </c>
      <c r="G15" s="16">
        <f t="shared" si="3"/>
        <v>2836330</v>
      </c>
      <c r="H15" s="16">
        <f t="shared" si="3"/>
        <v>0</v>
      </c>
      <c r="I15" s="16">
        <f t="shared" si="3"/>
        <v>0</v>
      </c>
      <c r="J15" s="16">
        <f t="shared" si="3"/>
        <v>0</v>
      </c>
      <c r="K15" s="16">
        <f t="shared" si="3"/>
        <v>0</v>
      </c>
      <c r="L15" s="16">
        <f t="shared" si="3"/>
        <v>0</v>
      </c>
      <c r="M15" s="145"/>
      <c r="N15" s="145"/>
      <c r="O15" s="145"/>
      <c r="P15" s="222"/>
      <c r="Q15" s="3"/>
    </row>
    <row r="16" spans="1:18" ht="25.5" hidden="1" customHeight="1" x14ac:dyDescent="0.25">
      <c r="A16" s="5"/>
      <c r="B16" s="78" t="s">
        <v>58</v>
      </c>
      <c r="C16" s="96">
        <f>C17+C18</f>
        <v>0</v>
      </c>
      <c r="D16" s="96">
        <f t="shared" ref="D16:L16" si="4">D17+D18</f>
        <v>0</v>
      </c>
      <c r="E16" s="96">
        <f t="shared" si="4"/>
        <v>0</v>
      </c>
      <c r="F16" s="96">
        <f t="shared" si="4"/>
        <v>0</v>
      </c>
      <c r="G16" s="96">
        <f t="shared" si="4"/>
        <v>0</v>
      </c>
      <c r="H16" s="96">
        <f t="shared" si="4"/>
        <v>0</v>
      </c>
      <c r="I16" s="96">
        <f t="shared" si="4"/>
        <v>0</v>
      </c>
      <c r="J16" s="96">
        <f t="shared" si="4"/>
        <v>0</v>
      </c>
      <c r="K16" s="96">
        <f t="shared" si="4"/>
        <v>0</v>
      </c>
      <c r="L16" s="96">
        <f t="shared" si="4"/>
        <v>0</v>
      </c>
      <c r="M16" s="145"/>
      <c r="N16" s="145"/>
      <c r="O16" s="145"/>
      <c r="P16" s="222"/>
      <c r="Q16" s="3"/>
    </row>
    <row r="17" spans="1:17" ht="15.75" hidden="1" customHeight="1" x14ac:dyDescent="0.25">
      <c r="A17" s="5"/>
      <c r="B17" s="222"/>
      <c r="C17" s="208"/>
      <c r="D17" s="208"/>
      <c r="E17" s="208"/>
      <c r="F17" s="208"/>
      <c r="G17" s="208"/>
      <c r="H17" s="208"/>
      <c r="I17" s="208"/>
      <c r="J17" s="208"/>
      <c r="K17" s="208"/>
      <c r="L17" s="208"/>
      <c r="M17" s="145"/>
      <c r="N17" s="145"/>
      <c r="O17" s="145"/>
      <c r="P17" s="20"/>
      <c r="Q17" s="3"/>
    </row>
    <row r="18" spans="1:17" ht="15.75" hidden="1" customHeight="1" x14ac:dyDescent="0.25">
      <c r="A18" s="5"/>
      <c r="B18" s="221"/>
      <c r="C18" s="212"/>
      <c r="D18" s="212"/>
      <c r="E18" s="208"/>
      <c r="F18" s="208"/>
      <c r="G18" s="208"/>
      <c r="H18" s="208"/>
      <c r="I18" s="208"/>
      <c r="J18" s="208"/>
      <c r="K18" s="208"/>
      <c r="L18" s="208"/>
      <c r="M18" s="204"/>
      <c r="N18" s="204"/>
      <c r="O18" s="204"/>
      <c r="P18" s="21"/>
      <c r="Q18" s="3"/>
    </row>
    <row r="19" spans="1:17" ht="25.5" hidden="1" customHeight="1" x14ac:dyDescent="0.25">
      <c r="A19" s="5"/>
      <c r="B19" s="78" t="s">
        <v>56</v>
      </c>
      <c r="C19" s="22">
        <f>C20</f>
        <v>0</v>
      </c>
      <c r="D19" s="22">
        <f t="shared" ref="D19:L19" si="5">D20</f>
        <v>0</v>
      </c>
      <c r="E19" s="22">
        <f t="shared" si="5"/>
        <v>0</v>
      </c>
      <c r="F19" s="22">
        <f t="shared" si="5"/>
        <v>0</v>
      </c>
      <c r="G19" s="22">
        <f t="shared" si="5"/>
        <v>2836330</v>
      </c>
      <c r="H19" s="22">
        <f t="shared" si="5"/>
        <v>0</v>
      </c>
      <c r="I19" s="22">
        <f t="shared" si="5"/>
        <v>0</v>
      </c>
      <c r="J19" s="22">
        <f t="shared" si="5"/>
        <v>0</v>
      </c>
      <c r="K19" s="22">
        <f t="shared" si="5"/>
        <v>0</v>
      </c>
      <c r="L19" s="22">
        <f t="shared" si="5"/>
        <v>0</v>
      </c>
      <c r="M19" s="145"/>
      <c r="N19" s="145"/>
      <c r="O19" s="145"/>
      <c r="P19" s="215"/>
      <c r="Q19" s="3"/>
    </row>
    <row r="20" spans="1:17" ht="57" hidden="1" customHeight="1" x14ac:dyDescent="0.25">
      <c r="A20" s="5"/>
      <c r="B20" s="101"/>
      <c r="C20" s="22"/>
      <c r="D20" s="22"/>
      <c r="E20" s="211"/>
      <c r="F20" s="211"/>
      <c r="G20" s="211">
        <v>2836330</v>
      </c>
      <c r="H20" s="211"/>
      <c r="I20" s="22"/>
      <c r="J20" s="22"/>
      <c r="K20" s="22"/>
      <c r="L20" s="22"/>
      <c r="M20" s="145"/>
      <c r="N20" s="145"/>
      <c r="O20" s="145"/>
      <c r="P20" s="221"/>
      <c r="Q20" s="3"/>
    </row>
    <row r="21" spans="1:17" ht="39" customHeight="1" x14ac:dyDescent="0.25">
      <c r="A21" s="4" t="s">
        <v>595</v>
      </c>
      <c r="B21" s="167" t="s">
        <v>66</v>
      </c>
      <c r="C21" s="23">
        <f t="shared" ref="C21:L21" si="6">C22</f>
        <v>0</v>
      </c>
      <c r="D21" s="23">
        <f t="shared" si="6"/>
        <v>0</v>
      </c>
      <c r="E21" s="23">
        <f t="shared" si="6"/>
        <v>710843892.68000007</v>
      </c>
      <c r="F21" s="23">
        <f t="shared" si="6"/>
        <v>0</v>
      </c>
      <c r="G21" s="23">
        <f t="shared" si="6"/>
        <v>0</v>
      </c>
      <c r="H21" s="23">
        <f t="shared" si="6"/>
        <v>0</v>
      </c>
      <c r="I21" s="23">
        <f t="shared" si="6"/>
        <v>0</v>
      </c>
      <c r="J21" s="23">
        <f t="shared" si="6"/>
        <v>39725376</v>
      </c>
      <c r="K21" s="23">
        <f t="shared" si="6"/>
        <v>0</v>
      </c>
      <c r="L21" s="23">
        <f t="shared" si="6"/>
        <v>35469937</v>
      </c>
      <c r="M21" s="145"/>
      <c r="N21" s="145"/>
      <c r="O21" s="145"/>
      <c r="P21" s="20"/>
      <c r="Q21" s="3"/>
    </row>
    <row r="22" spans="1:17" ht="26.25" customHeight="1" x14ac:dyDescent="0.25">
      <c r="A22" s="5"/>
      <c r="B22" s="78" t="s">
        <v>58</v>
      </c>
      <c r="C22" s="22">
        <f>SUM(C23:C50)</f>
        <v>0</v>
      </c>
      <c r="D22" s="22">
        <f t="shared" ref="D22:L22" si="7">SUM(D23:D50)</f>
        <v>0</v>
      </c>
      <c r="E22" s="22">
        <f>SUM(E23:E50)</f>
        <v>710843892.68000007</v>
      </c>
      <c r="F22" s="22">
        <f t="shared" si="7"/>
        <v>0</v>
      </c>
      <c r="G22" s="22">
        <f t="shared" si="7"/>
        <v>0</v>
      </c>
      <c r="H22" s="22">
        <f t="shared" si="7"/>
        <v>0</v>
      </c>
      <c r="I22" s="22">
        <f t="shared" si="7"/>
        <v>0</v>
      </c>
      <c r="J22" s="22">
        <f t="shared" si="7"/>
        <v>39725376</v>
      </c>
      <c r="K22" s="22">
        <f t="shared" si="7"/>
        <v>0</v>
      </c>
      <c r="L22" s="22">
        <f t="shared" si="7"/>
        <v>35469937</v>
      </c>
      <c r="M22" s="145"/>
      <c r="N22" s="145"/>
      <c r="O22" s="145"/>
      <c r="P22" s="20"/>
      <c r="Q22" s="3"/>
    </row>
    <row r="23" spans="1:17" ht="32.25" customHeight="1" x14ac:dyDescent="0.25">
      <c r="A23" s="5"/>
      <c r="B23" s="221"/>
      <c r="C23" s="212"/>
      <c r="D23" s="208"/>
      <c r="E23" s="208">
        <v>215064276</v>
      </c>
      <c r="F23" s="208"/>
      <c r="G23" s="208"/>
      <c r="H23" s="208"/>
      <c r="I23" s="208"/>
      <c r="J23" s="208"/>
      <c r="K23" s="208"/>
      <c r="L23" s="208"/>
      <c r="M23" s="145"/>
      <c r="N23" s="145"/>
      <c r="O23" s="145"/>
      <c r="P23" s="24" t="s">
        <v>280</v>
      </c>
      <c r="Q23" s="3"/>
    </row>
    <row r="24" spans="1:17" ht="15.75" hidden="1" customHeight="1" x14ac:dyDescent="0.25">
      <c r="A24" s="5"/>
      <c r="B24" s="221"/>
      <c r="C24" s="212"/>
      <c r="D24" s="212"/>
      <c r="E24" s="208"/>
      <c r="F24" s="208"/>
      <c r="G24" s="208"/>
      <c r="H24" s="208"/>
      <c r="I24" s="208"/>
      <c r="J24" s="208"/>
      <c r="K24" s="208"/>
      <c r="L24" s="208"/>
      <c r="M24" s="204"/>
      <c r="N24" s="204"/>
      <c r="O24" s="204"/>
      <c r="P24" s="24"/>
      <c r="Q24" s="3"/>
    </row>
    <row r="25" spans="1:17" ht="15.75" hidden="1" customHeight="1" x14ac:dyDescent="0.25">
      <c r="A25" s="5"/>
      <c r="B25" s="221"/>
      <c r="C25" s="212"/>
      <c r="D25" s="212"/>
      <c r="E25" s="208"/>
      <c r="F25" s="208"/>
      <c r="G25" s="208"/>
      <c r="H25" s="208"/>
      <c r="I25" s="208"/>
      <c r="J25" s="208"/>
      <c r="K25" s="208"/>
      <c r="L25" s="208"/>
      <c r="M25" s="204"/>
      <c r="N25" s="204"/>
      <c r="O25" s="204"/>
      <c r="P25" s="24"/>
      <c r="Q25" s="3"/>
    </row>
    <row r="26" spans="1:17" ht="29.25" customHeight="1" x14ac:dyDescent="0.25">
      <c r="A26" s="5"/>
      <c r="B26" s="221"/>
      <c r="C26" s="212"/>
      <c r="D26" s="212"/>
      <c r="E26" s="208">
        <v>6200000</v>
      </c>
      <c r="F26" s="208"/>
      <c r="G26" s="208"/>
      <c r="H26" s="208"/>
      <c r="I26" s="208"/>
      <c r="J26" s="208"/>
      <c r="K26" s="208"/>
      <c r="L26" s="208"/>
      <c r="M26" s="204"/>
      <c r="N26" s="204"/>
      <c r="O26" s="204"/>
      <c r="P26" s="24" t="s">
        <v>564</v>
      </c>
      <c r="Q26" s="3"/>
    </row>
    <row r="27" spans="1:17" ht="40.5" customHeight="1" x14ac:dyDescent="0.25">
      <c r="A27" s="5"/>
      <c r="B27" s="221"/>
      <c r="C27" s="212"/>
      <c r="D27" s="212"/>
      <c r="E27" s="208">
        <f>23538593.68-27077</f>
        <v>23511516.68</v>
      </c>
      <c r="F27" s="208"/>
      <c r="G27" s="208"/>
      <c r="H27" s="208"/>
      <c r="I27" s="208"/>
      <c r="J27" s="208"/>
      <c r="K27" s="208"/>
      <c r="L27" s="208"/>
      <c r="M27" s="204"/>
      <c r="N27" s="204"/>
      <c r="O27" s="204"/>
      <c r="P27" s="216" t="s">
        <v>565</v>
      </c>
      <c r="Q27" s="3"/>
    </row>
    <row r="28" spans="1:17" ht="15.75" hidden="1" customHeight="1" x14ac:dyDescent="0.25">
      <c r="A28" s="5"/>
      <c r="B28" s="221"/>
      <c r="C28" s="212"/>
      <c r="D28" s="212"/>
      <c r="E28" s="208"/>
      <c r="F28" s="208"/>
      <c r="G28" s="208"/>
      <c r="H28" s="208"/>
      <c r="I28" s="208"/>
      <c r="J28" s="208"/>
      <c r="K28" s="208"/>
      <c r="L28" s="208"/>
      <c r="M28" s="204"/>
      <c r="N28" s="204"/>
      <c r="O28" s="204"/>
      <c r="P28" s="216"/>
      <c r="Q28" s="3"/>
    </row>
    <row r="29" spans="1:17" ht="42.75" hidden="1" customHeight="1" x14ac:dyDescent="0.25">
      <c r="A29" s="5"/>
      <c r="B29" s="221"/>
      <c r="C29" s="212"/>
      <c r="D29" s="212"/>
      <c r="E29" s="208"/>
      <c r="F29" s="208"/>
      <c r="G29" s="208"/>
      <c r="H29" s="208"/>
      <c r="I29" s="208"/>
      <c r="J29" s="12"/>
      <c r="K29" s="208"/>
      <c r="L29" s="12"/>
      <c r="M29" s="204"/>
      <c r="N29" s="204"/>
      <c r="O29" s="204"/>
      <c r="P29" s="216"/>
      <c r="Q29" s="3"/>
    </row>
    <row r="30" spans="1:17" ht="43.5" customHeight="1" x14ac:dyDescent="0.25">
      <c r="A30" s="5"/>
      <c r="B30" s="221"/>
      <c r="C30" s="212"/>
      <c r="D30" s="212"/>
      <c r="E30" s="208">
        <v>420600</v>
      </c>
      <c r="F30" s="208"/>
      <c r="G30" s="208"/>
      <c r="H30" s="208"/>
      <c r="I30" s="208"/>
      <c r="J30" s="12"/>
      <c r="K30" s="208"/>
      <c r="L30" s="12"/>
      <c r="M30" s="204"/>
      <c r="N30" s="204"/>
      <c r="O30" s="204"/>
      <c r="P30" s="216" t="s">
        <v>554</v>
      </c>
      <c r="Q30" s="3"/>
    </row>
    <row r="31" spans="1:17" ht="42.75" hidden="1" customHeight="1" x14ac:dyDescent="0.25">
      <c r="A31" s="5"/>
      <c r="B31" s="221"/>
      <c r="C31" s="212"/>
      <c r="D31" s="212"/>
      <c r="E31" s="208"/>
      <c r="F31" s="208"/>
      <c r="G31" s="208"/>
      <c r="H31" s="208"/>
      <c r="I31" s="208"/>
      <c r="J31" s="208"/>
      <c r="K31" s="208"/>
      <c r="L31" s="208"/>
      <c r="M31" s="204"/>
      <c r="N31" s="204"/>
      <c r="O31" s="204"/>
      <c r="P31" s="216"/>
      <c r="Q31" s="3"/>
    </row>
    <row r="32" spans="1:17" ht="58.5" hidden="1" customHeight="1" x14ac:dyDescent="0.25">
      <c r="A32" s="5"/>
      <c r="B32" s="221"/>
      <c r="C32" s="212"/>
      <c r="D32" s="212"/>
      <c r="E32" s="208"/>
      <c r="F32" s="211"/>
      <c r="G32" s="211"/>
      <c r="H32" s="211"/>
      <c r="I32" s="211"/>
      <c r="J32" s="211"/>
      <c r="K32" s="211"/>
      <c r="L32" s="211"/>
      <c r="M32" s="204"/>
      <c r="N32" s="204"/>
      <c r="O32" s="204"/>
      <c r="P32" s="216"/>
      <c r="Q32" s="3"/>
    </row>
    <row r="33" spans="1:17" ht="45.75" hidden="1" customHeight="1" x14ac:dyDescent="0.25">
      <c r="A33" s="5"/>
      <c r="B33" s="221"/>
      <c r="C33" s="212"/>
      <c r="D33" s="212"/>
      <c r="E33" s="208"/>
      <c r="F33" s="211"/>
      <c r="G33" s="211"/>
      <c r="H33" s="211"/>
      <c r="I33" s="211"/>
      <c r="J33" s="211"/>
      <c r="K33" s="211"/>
      <c r="L33" s="211"/>
      <c r="M33" s="204"/>
      <c r="N33" s="204"/>
      <c r="O33" s="204"/>
      <c r="P33" s="216"/>
      <c r="Q33" s="3"/>
    </row>
    <row r="34" spans="1:17" ht="30.75" customHeight="1" x14ac:dyDescent="0.25">
      <c r="A34" s="5"/>
      <c r="B34" s="221"/>
      <c r="C34" s="212"/>
      <c r="D34" s="212"/>
      <c r="E34" s="208">
        <f>464847500+160000+640000</f>
        <v>465647500</v>
      </c>
      <c r="F34" s="211"/>
      <c r="G34" s="211"/>
      <c r="H34" s="211"/>
      <c r="I34" s="211"/>
      <c r="J34" s="211"/>
      <c r="K34" s="211"/>
      <c r="L34" s="211"/>
      <c r="M34" s="204"/>
      <c r="N34" s="204"/>
      <c r="O34" s="204"/>
      <c r="P34" s="216" t="s">
        <v>668</v>
      </c>
      <c r="Q34" s="3"/>
    </row>
    <row r="35" spans="1:17" ht="40.5" hidden="1" customHeight="1" x14ac:dyDescent="0.25">
      <c r="A35" s="5"/>
      <c r="B35" s="221"/>
      <c r="C35" s="212"/>
      <c r="D35" s="212"/>
      <c r="E35" s="208"/>
      <c r="F35" s="208"/>
      <c r="G35" s="208"/>
      <c r="H35" s="208"/>
      <c r="I35" s="208"/>
      <c r="J35" s="208"/>
      <c r="K35" s="208"/>
      <c r="L35" s="208"/>
      <c r="M35" s="204"/>
      <c r="N35" s="204"/>
      <c r="O35" s="204"/>
      <c r="P35" s="216"/>
      <c r="Q35" s="3"/>
    </row>
    <row r="36" spans="1:17" ht="40.5" hidden="1" customHeight="1" x14ac:dyDescent="0.25">
      <c r="A36" s="5"/>
      <c r="B36" s="221"/>
      <c r="C36" s="212"/>
      <c r="D36" s="212"/>
      <c r="E36" s="211"/>
      <c r="F36" s="22"/>
      <c r="G36" s="22"/>
      <c r="H36" s="22"/>
      <c r="I36" s="22"/>
      <c r="J36" s="22"/>
      <c r="K36" s="22"/>
      <c r="L36" s="22"/>
      <c r="M36" s="145"/>
      <c r="N36" s="145"/>
      <c r="O36" s="145"/>
      <c r="P36" s="20"/>
      <c r="Q36" s="3"/>
    </row>
    <row r="37" spans="1:17" ht="55.5" hidden="1" customHeight="1" x14ac:dyDescent="0.25">
      <c r="A37" s="5"/>
      <c r="B37" s="221"/>
      <c r="C37" s="212"/>
      <c r="D37" s="212"/>
      <c r="E37" s="208"/>
      <c r="F37" s="208"/>
      <c r="G37" s="208"/>
      <c r="H37" s="208"/>
      <c r="I37" s="208"/>
      <c r="J37" s="208"/>
      <c r="K37" s="208"/>
      <c r="L37" s="208"/>
      <c r="M37" s="204"/>
      <c r="N37" s="204"/>
      <c r="O37" s="204"/>
      <c r="P37" s="20"/>
      <c r="Q37" s="3"/>
    </row>
    <row r="38" spans="1:17" ht="54.75" hidden="1" customHeight="1" x14ac:dyDescent="0.25">
      <c r="A38" s="5"/>
      <c r="B38" s="221"/>
      <c r="C38" s="212"/>
      <c r="D38" s="212"/>
      <c r="E38" s="208"/>
      <c r="F38" s="208"/>
      <c r="G38" s="208"/>
      <c r="H38" s="208"/>
      <c r="I38" s="208"/>
      <c r="J38" s="208"/>
      <c r="K38" s="208"/>
      <c r="L38" s="208">
        <v>2507009</v>
      </c>
      <c r="M38" s="25"/>
      <c r="N38" s="25"/>
      <c r="O38" s="204"/>
      <c r="P38" s="217" t="s">
        <v>281</v>
      </c>
      <c r="Q38" s="3"/>
    </row>
    <row r="39" spans="1:17" ht="42.75" hidden="1" customHeight="1" x14ac:dyDescent="0.25">
      <c r="A39" s="5"/>
      <c r="B39" s="221"/>
      <c r="C39" s="212"/>
      <c r="D39" s="212"/>
      <c r="E39" s="208"/>
      <c r="F39" s="208"/>
      <c r="G39" s="208"/>
      <c r="H39" s="208"/>
      <c r="I39" s="208"/>
      <c r="J39" s="208">
        <v>30000</v>
      </c>
      <c r="K39" s="208"/>
      <c r="L39" s="208">
        <v>30000</v>
      </c>
      <c r="M39" s="204"/>
      <c r="N39" s="204"/>
      <c r="O39" s="204"/>
      <c r="P39" s="222" t="s">
        <v>282</v>
      </c>
      <c r="Q39" s="3"/>
    </row>
    <row r="40" spans="1:17" ht="57" hidden="1" customHeight="1" x14ac:dyDescent="0.25">
      <c r="A40" s="5"/>
      <c r="B40" s="221"/>
      <c r="C40" s="212"/>
      <c r="D40" s="212"/>
      <c r="E40" s="208"/>
      <c r="F40" s="208"/>
      <c r="G40" s="208"/>
      <c r="H40" s="208"/>
      <c r="I40" s="208"/>
      <c r="J40" s="208">
        <v>6762448</v>
      </c>
      <c r="K40" s="208"/>
      <c r="L40" s="208"/>
      <c r="M40" s="204"/>
      <c r="N40" s="204"/>
      <c r="O40" s="204"/>
      <c r="P40" s="216" t="s">
        <v>290</v>
      </c>
      <c r="Q40" s="3"/>
    </row>
    <row r="41" spans="1:17" ht="38.25" hidden="1" customHeight="1" x14ac:dyDescent="0.25">
      <c r="A41" s="5"/>
      <c r="B41" s="221"/>
      <c r="C41" s="212"/>
      <c r="D41" s="212"/>
      <c r="E41" s="208"/>
      <c r="F41" s="208"/>
      <c r="G41" s="208"/>
      <c r="H41" s="208"/>
      <c r="I41" s="208"/>
      <c r="J41" s="208">
        <v>19000</v>
      </c>
      <c r="K41" s="208"/>
      <c r="L41" s="208">
        <v>19000</v>
      </c>
      <c r="M41" s="204"/>
      <c r="N41" s="204"/>
      <c r="O41" s="204"/>
      <c r="P41" s="20" t="s">
        <v>283</v>
      </c>
      <c r="Q41" s="3"/>
    </row>
    <row r="42" spans="1:17" ht="30" hidden="1" customHeight="1" x14ac:dyDescent="0.25">
      <c r="A42" s="5"/>
      <c r="B42" s="221"/>
      <c r="C42" s="212"/>
      <c r="D42" s="212"/>
      <c r="E42" s="208"/>
      <c r="F42" s="208"/>
      <c r="G42" s="208"/>
      <c r="H42" s="208"/>
      <c r="I42" s="208"/>
      <c r="J42" s="208">
        <v>15739557</v>
      </c>
      <c r="K42" s="208"/>
      <c r="L42" s="208">
        <v>15739557</v>
      </c>
      <c r="M42" s="204"/>
      <c r="N42" s="204"/>
      <c r="O42" s="204"/>
      <c r="P42" s="26" t="s">
        <v>284</v>
      </c>
      <c r="Q42" s="3"/>
    </row>
    <row r="43" spans="1:17" ht="40.5" hidden="1" customHeight="1" x14ac:dyDescent="0.25">
      <c r="A43" s="5"/>
      <c r="B43" s="221"/>
      <c r="C43" s="212"/>
      <c r="D43" s="212"/>
      <c r="E43" s="208"/>
      <c r="F43" s="208"/>
      <c r="G43" s="208"/>
      <c r="H43" s="208"/>
      <c r="I43" s="208"/>
      <c r="J43" s="208">
        <v>405000</v>
      </c>
      <c r="K43" s="208"/>
      <c r="L43" s="208">
        <v>405000</v>
      </c>
      <c r="M43" s="204"/>
      <c r="N43" s="204"/>
      <c r="O43" s="204"/>
      <c r="P43" s="27" t="s">
        <v>285</v>
      </c>
      <c r="Q43" s="3"/>
    </row>
    <row r="44" spans="1:17" ht="42" hidden="1" customHeight="1" x14ac:dyDescent="0.25">
      <c r="A44" s="5"/>
      <c r="B44" s="221"/>
      <c r="C44" s="212"/>
      <c r="D44" s="212"/>
      <c r="E44" s="208"/>
      <c r="F44" s="208"/>
      <c r="G44" s="208"/>
      <c r="H44" s="208"/>
      <c r="I44" s="208"/>
      <c r="J44" s="208">
        <v>14902849</v>
      </c>
      <c r="K44" s="208"/>
      <c r="L44" s="208">
        <v>14902849</v>
      </c>
      <c r="M44" s="204"/>
      <c r="N44" s="204"/>
      <c r="O44" s="204"/>
      <c r="P44" s="24" t="s">
        <v>286</v>
      </c>
      <c r="Q44" s="3"/>
    </row>
    <row r="45" spans="1:17" ht="67.5" hidden="1" customHeight="1" x14ac:dyDescent="0.25">
      <c r="A45" s="5"/>
      <c r="B45" s="221"/>
      <c r="C45" s="212"/>
      <c r="D45" s="212"/>
      <c r="E45" s="208"/>
      <c r="F45" s="208"/>
      <c r="G45" s="208"/>
      <c r="H45" s="208"/>
      <c r="I45" s="208"/>
      <c r="J45" s="12">
        <v>1596337</v>
      </c>
      <c r="K45" s="208"/>
      <c r="L45" s="12">
        <v>1596337</v>
      </c>
      <c r="M45" s="204"/>
      <c r="N45" s="204"/>
      <c r="O45" s="204"/>
      <c r="P45" s="24" t="s">
        <v>287</v>
      </c>
      <c r="Q45" s="3"/>
    </row>
    <row r="46" spans="1:17" ht="80.25" hidden="1" customHeight="1" x14ac:dyDescent="0.25">
      <c r="A46" s="5"/>
      <c r="B46" s="221"/>
      <c r="C46" s="212"/>
      <c r="D46" s="212"/>
      <c r="E46" s="208"/>
      <c r="F46" s="208"/>
      <c r="G46" s="208"/>
      <c r="H46" s="208"/>
      <c r="I46" s="208"/>
      <c r="J46" s="211">
        <v>270145</v>
      </c>
      <c r="K46" s="211"/>
      <c r="L46" s="211">
        <v>270145</v>
      </c>
      <c r="M46" s="204"/>
      <c r="N46" s="204"/>
      <c r="O46" s="204"/>
      <c r="P46" s="24" t="s">
        <v>288</v>
      </c>
      <c r="Q46" s="3"/>
    </row>
    <row r="47" spans="1:17" ht="54" hidden="1" customHeight="1" x14ac:dyDescent="0.25">
      <c r="A47" s="5"/>
      <c r="B47" s="221"/>
      <c r="C47" s="212"/>
      <c r="D47" s="212"/>
      <c r="E47" s="208"/>
      <c r="F47" s="208"/>
      <c r="G47" s="208"/>
      <c r="H47" s="208"/>
      <c r="I47" s="208"/>
      <c r="J47" s="211">
        <v>40</v>
      </c>
      <c r="K47" s="211"/>
      <c r="L47" s="211">
        <v>40</v>
      </c>
      <c r="M47" s="204"/>
      <c r="N47" s="204"/>
      <c r="O47" s="204"/>
      <c r="P47" s="24" t="s">
        <v>289</v>
      </c>
      <c r="Q47" s="3"/>
    </row>
    <row r="48" spans="1:17" ht="15.75" hidden="1" customHeight="1" x14ac:dyDescent="0.25">
      <c r="A48" s="5"/>
      <c r="B48" s="221"/>
      <c r="C48" s="212"/>
      <c r="D48" s="212"/>
      <c r="E48" s="212"/>
      <c r="F48" s="212"/>
      <c r="G48" s="212"/>
      <c r="H48" s="212"/>
      <c r="I48" s="212"/>
      <c r="J48" s="211"/>
      <c r="K48" s="211"/>
      <c r="L48" s="212"/>
      <c r="M48" s="204"/>
      <c r="N48" s="204"/>
      <c r="O48" s="204"/>
      <c r="P48" s="21"/>
      <c r="Q48" s="3"/>
    </row>
    <row r="49" spans="1:17" ht="15.75" hidden="1" customHeight="1" x14ac:dyDescent="0.25">
      <c r="A49" s="5"/>
      <c r="B49" s="221"/>
      <c r="C49" s="212"/>
      <c r="D49" s="212"/>
      <c r="E49" s="208"/>
      <c r="F49" s="208"/>
      <c r="G49" s="208"/>
      <c r="H49" s="208"/>
      <c r="I49" s="208"/>
      <c r="J49" s="208"/>
      <c r="K49" s="208"/>
      <c r="L49" s="208"/>
      <c r="M49" s="204"/>
      <c r="N49" s="204"/>
      <c r="O49" s="204"/>
      <c r="P49" s="21"/>
      <c r="Q49" s="3"/>
    </row>
    <row r="50" spans="1:17" ht="15.75" hidden="1" customHeight="1" x14ac:dyDescent="0.25">
      <c r="A50" s="5"/>
      <c r="B50" s="221"/>
      <c r="C50" s="212"/>
      <c r="D50" s="212"/>
      <c r="E50" s="212"/>
      <c r="F50" s="212"/>
      <c r="G50" s="212"/>
      <c r="H50" s="212"/>
      <c r="I50" s="212"/>
      <c r="J50" s="212"/>
      <c r="K50" s="212"/>
      <c r="L50" s="212"/>
      <c r="M50" s="204"/>
      <c r="N50" s="204"/>
      <c r="O50" s="204"/>
      <c r="P50" s="222"/>
      <c r="Q50" s="3"/>
    </row>
    <row r="51" spans="1:17" ht="54" customHeight="1" x14ac:dyDescent="0.25">
      <c r="A51" s="4" t="s">
        <v>596</v>
      </c>
      <c r="B51" s="87" t="s">
        <v>67</v>
      </c>
      <c r="C51" s="16">
        <f t="shared" ref="C51:L51" si="8">C52+C74+C83+C89+C100+C105+C78</f>
        <v>140036700</v>
      </c>
      <c r="D51" s="16">
        <f t="shared" si="8"/>
        <v>0</v>
      </c>
      <c r="E51" s="16">
        <f t="shared" si="8"/>
        <v>550249799.33333337</v>
      </c>
      <c r="F51" s="16">
        <f t="shared" si="8"/>
        <v>0</v>
      </c>
      <c r="G51" s="16">
        <f t="shared" si="8"/>
        <v>0</v>
      </c>
      <c r="H51" s="16">
        <f t="shared" si="8"/>
        <v>0</v>
      </c>
      <c r="I51" s="16">
        <f t="shared" si="8"/>
        <v>88750</v>
      </c>
      <c r="J51" s="16">
        <f t="shared" si="8"/>
        <v>39306651</v>
      </c>
      <c r="K51" s="16">
        <f t="shared" si="8"/>
        <v>0</v>
      </c>
      <c r="L51" s="16">
        <f t="shared" si="8"/>
        <v>38884782</v>
      </c>
      <c r="M51" s="16" t="e">
        <f>M52+M74+#REF!+#REF!+M83+M89+M100</f>
        <v>#REF!</v>
      </c>
      <c r="N51" s="16" t="e">
        <f>N52+N74+#REF!+#REF!+N83+N89+N100</f>
        <v>#REF!</v>
      </c>
      <c r="O51" s="16" t="e">
        <f>O52+O74+#REF!+#REF!+O83+O89+O100</f>
        <v>#REF!</v>
      </c>
      <c r="P51" s="99"/>
      <c r="Q51" s="3"/>
    </row>
    <row r="52" spans="1:17" ht="41.25" customHeight="1" x14ac:dyDescent="0.25">
      <c r="A52" s="4" t="s">
        <v>597</v>
      </c>
      <c r="B52" s="87" t="s">
        <v>68</v>
      </c>
      <c r="C52" s="16">
        <f>C53</f>
        <v>140036700</v>
      </c>
      <c r="D52" s="16">
        <f t="shared" ref="D52:L52" si="9">D53</f>
        <v>0</v>
      </c>
      <c r="E52" s="16">
        <f t="shared" si="9"/>
        <v>550249799.33333337</v>
      </c>
      <c r="F52" s="16">
        <f t="shared" si="9"/>
        <v>0</v>
      </c>
      <c r="G52" s="16">
        <f t="shared" si="9"/>
        <v>0</v>
      </c>
      <c r="H52" s="16">
        <f t="shared" si="9"/>
        <v>0</v>
      </c>
      <c r="I52" s="16">
        <f t="shared" si="9"/>
        <v>0</v>
      </c>
      <c r="J52" s="16">
        <f t="shared" si="9"/>
        <v>34900463</v>
      </c>
      <c r="K52" s="16">
        <f t="shared" si="9"/>
        <v>0</v>
      </c>
      <c r="L52" s="16">
        <f t="shared" si="9"/>
        <v>34411948</v>
      </c>
      <c r="M52" s="73"/>
      <c r="N52" s="73"/>
      <c r="O52" s="73"/>
      <c r="P52" s="221"/>
      <c r="Q52" s="3"/>
    </row>
    <row r="53" spans="1:17" ht="15" customHeight="1" x14ac:dyDescent="0.25">
      <c r="A53" s="209"/>
      <c r="B53" s="78" t="s">
        <v>69</v>
      </c>
      <c r="C53" s="96">
        <f>SUM(C54:C73)</f>
        <v>140036700</v>
      </c>
      <c r="D53" s="96">
        <f t="shared" ref="D53:L53" si="10">SUM(D54:D73)</f>
        <v>0</v>
      </c>
      <c r="E53" s="96">
        <f t="shared" si="10"/>
        <v>550249799.33333337</v>
      </c>
      <c r="F53" s="96">
        <f t="shared" si="10"/>
        <v>0</v>
      </c>
      <c r="G53" s="96">
        <f t="shared" si="10"/>
        <v>0</v>
      </c>
      <c r="H53" s="96">
        <f t="shared" si="10"/>
        <v>0</v>
      </c>
      <c r="I53" s="96">
        <f t="shared" si="10"/>
        <v>0</v>
      </c>
      <c r="J53" s="96">
        <f>SUM(J54:J73)</f>
        <v>34900463</v>
      </c>
      <c r="K53" s="96">
        <f t="shared" si="10"/>
        <v>0</v>
      </c>
      <c r="L53" s="96">
        <f t="shared" si="10"/>
        <v>34411948</v>
      </c>
      <c r="M53" s="9"/>
      <c r="N53" s="9"/>
      <c r="O53" s="9"/>
      <c r="P53" s="221"/>
      <c r="Q53" s="3"/>
    </row>
    <row r="54" spans="1:17" ht="54" customHeight="1" x14ac:dyDescent="0.25">
      <c r="A54" s="209"/>
      <c r="B54" s="221"/>
      <c r="C54" s="212">
        <v>140036700</v>
      </c>
      <c r="D54" s="96"/>
      <c r="E54" s="96"/>
      <c r="F54" s="96"/>
      <c r="G54" s="96"/>
      <c r="H54" s="96"/>
      <c r="I54" s="96"/>
      <c r="J54" s="96"/>
      <c r="K54" s="96"/>
      <c r="L54" s="96"/>
      <c r="M54" s="97"/>
      <c r="N54" s="97"/>
      <c r="O54" s="97"/>
      <c r="P54" s="221" t="s">
        <v>669</v>
      </c>
      <c r="Q54" s="3"/>
    </row>
    <row r="55" spans="1:17" ht="29.25" hidden="1" customHeight="1" x14ac:dyDescent="0.25">
      <c r="A55" s="209"/>
      <c r="B55" s="221"/>
      <c r="C55" s="212"/>
      <c r="D55" s="96"/>
      <c r="E55" s="96"/>
      <c r="F55" s="96"/>
      <c r="G55" s="96"/>
      <c r="H55" s="96"/>
      <c r="I55" s="96"/>
      <c r="J55" s="96">
        <v>118662</v>
      </c>
      <c r="K55" s="96"/>
      <c r="L55" s="96">
        <v>118662</v>
      </c>
      <c r="M55" s="97"/>
      <c r="N55" s="97"/>
      <c r="O55" s="97"/>
      <c r="P55" s="221" t="s">
        <v>291</v>
      </c>
      <c r="Q55" s="3"/>
    </row>
    <row r="56" spans="1:17" ht="41.25" hidden="1" customHeight="1" x14ac:dyDescent="0.25">
      <c r="A56" s="209"/>
      <c r="B56" s="221"/>
      <c r="C56" s="212"/>
      <c r="D56" s="96"/>
      <c r="E56" s="96"/>
      <c r="F56" s="96"/>
      <c r="G56" s="96"/>
      <c r="H56" s="96"/>
      <c r="I56" s="96"/>
      <c r="J56" s="96">
        <v>488515</v>
      </c>
      <c r="K56" s="96"/>
      <c r="L56" s="96"/>
      <c r="M56" s="97"/>
      <c r="N56" s="97"/>
      <c r="O56" s="97"/>
      <c r="P56" s="221" t="s">
        <v>301</v>
      </c>
      <c r="Q56" s="3"/>
    </row>
    <row r="57" spans="1:17" ht="29.25" hidden="1" customHeight="1" x14ac:dyDescent="0.25">
      <c r="A57" s="209"/>
      <c r="B57" s="221"/>
      <c r="C57" s="212"/>
      <c r="D57" s="96"/>
      <c r="E57" s="212"/>
      <c r="F57" s="212"/>
      <c r="G57" s="212"/>
      <c r="H57" s="212"/>
      <c r="I57" s="96"/>
      <c r="J57" s="96">
        <f>1762199+2993500</f>
        <v>4755699</v>
      </c>
      <c r="K57" s="96"/>
      <c r="L57" s="96">
        <f>1762199+2993500</f>
        <v>4755699</v>
      </c>
      <c r="M57" s="97"/>
      <c r="N57" s="97"/>
      <c r="O57" s="97"/>
      <c r="P57" s="221" t="s">
        <v>284</v>
      </c>
      <c r="Q57" s="3"/>
    </row>
    <row r="58" spans="1:17" ht="44.25" hidden="1" customHeight="1" x14ac:dyDescent="0.25">
      <c r="A58" s="209"/>
      <c r="B58" s="221"/>
      <c r="C58" s="212"/>
      <c r="D58" s="212"/>
      <c r="E58" s="212"/>
      <c r="F58" s="212"/>
      <c r="G58" s="212"/>
      <c r="H58" s="212"/>
      <c r="I58" s="212"/>
      <c r="J58" s="212">
        <v>21936520</v>
      </c>
      <c r="K58" s="212"/>
      <c r="L58" s="212">
        <v>21936520</v>
      </c>
      <c r="M58" s="97"/>
      <c r="N58" s="97"/>
      <c r="O58" s="97"/>
      <c r="P58" s="221" t="s">
        <v>509</v>
      </c>
      <c r="Q58" s="3"/>
    </row>
    <row r="59" spans="1:17" ht="80.25" hidden="1" customHeight="1" x14ac:dyDescent="0.25">
      <c r="A59" s="209"/>
      <c r="B59" s="221" t="s">
        <v>352</v>
      </c>
      <c r="C59" s="212"/>
      <c r="D59" s="212"/>
      <c r="E59" s="212"/>
      <c r="F59" s="212"/>
      <c r="G59" s="212"/>
      <c r="H59" s="212"/>
      <c r="I59" s="212"/>
      <c r="J59" s="212"/>
      <c r="K59" s="212"/>
      <c r="L59" s="212"/>
      <c r="M59" s="97"/>
      <c r="N59" s="97"/>
      <c r="O59" s="97"/>
      <c r="P59" s="221" t="s">
        <v>529</v>
      </c>
      <c r="Q59" s="3"/>
    </row>
    <row r="60" spans="1:17" ht="43.5" hidden="1" customHeight="1" x14ac:dyDescent="0.25">
      <c r="A60" s="209"/>
      <c r="B60" s="221"/>
      <c r="C60" s="212"/>
      <c r="D60" s="212"/>
      <c r="E60" s="212"/>
      <c r="F60" s="212"/>
      <c r="G60" s="212"/>
      <c r="H60" s="212"/>
      <c r="I60" s="212"/>
      <c r="J60" s="212">
        <v>1000</v>
      </c>
      <c r="K60" s="212"/>
      <c r="L60" s="212">
        <v>1000</v>
      </c>
      <c r="M60" s="97"/>
      <c r="N60" s="97"/>
      <c r="O60" s="97"/>
      <c r="P60" s="221" t="s">
        <v>528</v>
      </c>
      <c r="Q60" s="3"/>
    </row>
    <row r="61" spans="1:17" ht="63.75" hidden="1" customHeight="1" x14ac:dyDescent="0.25">
      <c r="A61" s="209"/>
      <c r="B61" s="221" t="s">
        <v>292</v>
      </c>
      <c r="C61" s="212"/>
      <c r="D61" s="212"/>
      <c r="E61" s="212"/>
      <c r="F61" s="212"/>
      <c r="G61" s="212"/>
      <c r="H61" s="212"/>
      <c r="I61" s="212"/>
      <c r="J61" s="212">
        <v>2826668</v>
      </c>
      <c r="K61" s="212"/>
      <c r="L61" s="212">
        <v>2826668</v>
      </c>
      <c r="M61" s="97"/>
      <c r="N61" s="97"/>
      <c r="O61" s="97"/>
      <c r="P61" s="221" t="s">
        <v>303</v>
      </c>
      <c r="Q61" s="3"/>
    </row>
    <row r="62" spans="1:17" ht="68.25" hidden="1" customHeight="1" x14ac:dyDescent="0.25">
      <c r="A62" s="209"/>
      <c r="B62" s="221" t="s">
        <v>293</v>
      </c>
      <c r="C62" s="212"/>
      <c r="D62" s="212"/>
      <c r="E62" s="212"/>
      <c r="F62" s="212"/>
      <c r="G62" s="212"/>
      <c r="H62" s="212"/>
      <c r="I62" s="212"/>
      <c r="J62" s="212">
        <v>3643110</v>
      </c>
      <c r="K62" s="212"/>
      <c r="L62" s="212">
        <v>3814439</v>
      </c>
      <c r="M62" s="97"/>
      <c r="N62" s="97"/>
      <c r="O62" s="97"/>
      <c r="P62" s="221" t="s">
        <v>302</v>
      </c>
      <c r="Q62" s="3"/>
    </row>
    <row r="63" spans="1:17" ht="78" hidden="1" customHeight="1" x14ac:dyDescent="0.25">
      <c r="A63" s="209"/>
      <c r="B63" s="215" t="s">
        <v>294</v>
      </c>
      <c r="C63" s="212"/>
      <c r="D63" s="212"/>
      <c r="E63" s="212"/>
      <c r="F63" s="212"/>
      <c r="G63" s="212"/>
      <c r="H63" s="212"/>
      <c r="I63" s="212"/>
      <c r="J63" s="212">
        <v>856570</v>
      </c>
      <c r="K63" s="212"/>
      <c r="L63" s="212">
        <v>856570</v>
      </c>
      <c r="M63" s="97"/>
      <c r="N63" s="97"/>
      <c r="O63" s="97"/>
      <c r="P63" s="221" t="s">
        <v>303</v>
      </c>
      <c r="Q63" s="3"/>
    </row>
    <row r="64" spans="1:17" ht="39.75" customHeight="1" x14ac:dyDescent="0.25">
      <c r="A64" s="209"/>
      <c r="B64" s="101" t="s">
        <v>295</v>
      </c>
      <c r="C64" s="212"/>
      <c r="D64" s="212"/>
      <c r="E64" s="212">
        <v>277170578</v>
      </c>
      <c r="F64" s="212"/>
      <c r="G64" s="212"/>
      <c r="H64" s="212"/>
      <c r="I64" s="212"/>
      <c r="J64" s="212"/>
      <c r="K64" s="212"/>
      <c r="L64" s="212"/>
      <c r="M64" s="97"/>
      <c r="N64" s="97"/>
      <c r="O64" s="97"/>
      <c r="P64" s="216" t="s">
        <v>566</v>
      </c>
      <c r="Q64" s="3"/>
    </row>
    <row r="65" spans="1:18" ht="54.75" customHeight="1" x14ac:dyDescent="0.25">
      <c r="A65" s="209"/>
      <c r="B65" s="101" t="s">
        <v>296</v>
      </c>
      <c r="C65" s="212"/>
      <c r="D65" s="212"/>
      <c r="E65" s="212">
        <v>222378731.33333334</v>
      </c>
      <c r="F65" s="212"/>
      <c r="G65" s="212"/>
      <c r="H65" s="212"/>
      <c r="I65" s="212"/>
      <c r="J65" s="212"/>
      <c r="K65" s="212"/>
      <c r="L65" s="212"/>
      <c r="M65" s="97"/>
      <c r="N65" s="97"/>
      <c r="O65" s="97"/>
      <c r="P65" s="216" t="s">
        <v>598</v>
      </c>
      <c r="Q65" s="3"/>
    </row>
    <row r="66" spans="1:18" ht="42.75" customHeight="1" x14ac:dyDescent="0.25">
      <c r="A66" s="209"/>
      <c r="B66" s="221" t="s">
        <v>297</v>
      </c>
      <c r="C66" s="212"/>
      <c r="D66" s="212"/>
      <c r="E66" s="212">
        <v>17595890</v>
      </c>
      <c r="F66" s="212"/>
      <c r="G66" s="212"/>
      <c r="H66" s="212"/>
      <c r="I66" s="212"/>
      <c r="J66" s="212"/>
      <c r="K66" s="212"/>
      <c r="L66" s="212"/>
      <c r="M66" s="97"/>
      <c r="N66" s="97"/>
      <c r="O66" s="97"/>
      <c r="P66" s="222" t="s">
        <v>599</v>
      </c>
      <c r="Q66" s="3"/>
    </row>
    <row r="67" spans="1:18" ht="76.5" hidden="1" customHeight="1" x14ac:dyDescent="0.25">
      <c r="A67" s="209"/>
      <c r="B67" s="221" t="s">
        <v>298</v>
      </c>
      <c r="C67" s="212"/>
      <c r="D67" s="212"/>
      <c r="E67" s="212"/>
      <c r="F67" s="212"/>
      <c r="G67" s="212"/>
      <c r="H67" s="212"/>
      <c r="I67" s="212"/>
      <c r="J67" s="212">
        <v>102390</v>
      </c>
      <c r="K67" s="212"/>
      <c r="L67" s="212">
        <v>102390</v>
      </c>
      <c r="M67" s="97"/>
      <c r="N67" s="97"/>
      <c r="O67" s="97"/>
      <c r="P67" s="222" t="s">
        <v>299</v>
      </c>
      <c r="Q67" s="3"/>
    </row>
    <row r="68" spans="1:18" ht="162" hidden="1" customHeight="1" x14ac:dyDescent="0.25">
      <c r="A68" s="209"/>
      <c r="B68" s="221"/>
      <c r="C68" s="212"/>
      <c r="D68" s="212"/>
      <c r="E68" s="212"/>
      <c r="F68" s="212"/>
      <c r="G68" s="212"/>
      <c r="H68" s="212"/>
      <c r="I68" s="212"/>
      <c r="J68" s="212"/>
      <c r="K68" s="212"/>
      <c r="L68" s="212"/>
      <c r="M68" s="97"/>
      <c r="N68" s="97"/>
      <c r="O68" s="97"/>
      <c r="P68" s="222"/>
      <c r="Q68" s="3"/>
    </row>
    <row r="69" spans="1:18" ht="53.25" customHeight="1" x14ac:dyDescent="0.25">
      <c r="A69" s="209"/>
      <c r="B69" s="221" t="s">
        <v>300</v>
      </c>
      <c r="C69" s="212"/>
      <c r="D69" s="212"/>
      <c r="E69" s="212">
        <v>18500000</v>
      </c>
      <c r="F69" s="212"/>
      <c r="G69" s="212"/>
      <c r="H69" s="212"/>
      <c r="I69" s="212"/>
      <c r="J69" s="212"/>
      <c r="K69" s="212"/>
      <c r="L69" s="212"/>
      <c r="M69" s="97"/>
      <c r="N69" s="97"/>
      <c r="O69" s="97"/>
      <c r="P69" s="222" t="s">
        <v>567</v>
      </c>
      <c r="Q69" s="3"/>
    </row>
    <row r="70" spans="1:18" ht="25.5" x14ac:dyDescent="0.25">
      <c r="A70" s="209"/>
      <c r="B70" s="221" t="s">
        <v>459</v>
      </c>
      <c r="C70" s="212"/>
      <c r="D70" s="212"/>
      <c r="E70" s="208">
        <v>14604600</v>
      </c>
      <c r="F70" s="211"/>
      <c r="G70" s="211"/>
      <c r="H70" s="211"/>
      <c r="I70" s="211"/>
      <c r="J70" s="211"/>
      <c r="K70" s="211"/>
      <c r="L70" s="211"/>
      <c r="M70" s="204"/>
      <c r="N70" s="204"/>
      <c r="O70" s="204"/>
      <c r="P70" s="216" t="s">
        <v>670</v>
      </c>
      <c r="Q70" s="3"/>
    </row>
    <row r="71" spans="1:18" hidden="1" x14ac:dyDescent="0.25">
      <c r="A71" s="209"/>
      <c r="B71" s="221"/>
      <c r="C71" s="212"/>
      <c r="D71" s="212"/>
      <c r="E71" s="208"/>
      <c r="F71" s="211"/>
      <c r="G71" s="211"/>
      <c r="H71" s="211"/>
      <c r="I71" s="211"/>
      <c r="J71" s="211"/>
      <c r="K71" s="211"/>
      <c r="L71" s="211"/>
      <c r="M71" s="204"/>
      <c r="N71" s="204"/>
      <c r="O71" s="204"/>
      <c r="P71" s="13"/>
      <c r="Q71" s="3"/>
    </row>
    <row r="72" spans="1:18" ht="45.75" hidden="1" customHeight="1" x14ac:dyDescent="0.25">
      <c r="A72" s="209"/>
      <c r="B72" s="221" t="s">
        <v>391</v>
      </c>
      <c r="C72" s="212"/>
      <c r="D72" s="212"/>
      <c r="E72" s="212"/>
      <c r="F72" s="212"/>
      <c r="G72" s="212"/>
      <c r="H72" s="212"/>
      <c r="I72" s="212"/>
      <c r="J72" s="212">
        <v>171329</v>
      </c>
      <c r="K72" s="212"/>
      <c r="L72" s="212"/>
      <c r="M72" s="9"/>
      <c r="N72" s="9"/>
      <c r="O72" s="9"/>
      <c r="P72" s="222" t="s">
        <v>467</v>
      </c>
      <c r="Q72" s="3"/>
    </row>
    <row r="73" spans="1:18" ht="15.75" hidden="1" customHeight="1" x14ac:dyDescent="0.25">
      <c r="A73" s="209"/>
      <c r="B73" s="221"/>
      <c r="C73" s="212"/>
      <c r="D73" s="212"/>
      <c r="E73" s="212"/>
      <c r="F73" s="212"/>
      <c r="G73" s="212"/>
      <c r="H73" s="212"/>
      <c r="I73" s="212"/>
      <c r="J73" s="212"/>
      <c r="K73" s="212"/>
      <c r="L73" s="212"/>
      <c r="M73" s="9"/>
      <c r="N73" s="9"/>
      <c r="O73" s="9"/>
      <c r="P73" s="222"/>
      <c r="Q73" s="3"/>
    </row>
    <row r="74" spans="1:18" ht="51" hidden="1" customHeight="1" x14ac:dyDescent="0.25">
      <c r="A74" s="115" t="s">
        <v>87</v>
      </c>
      <c r="B74" s="87" t="s">
        <v>88</v>
      </c>
      <c r="C74" s="28">
        <f>C75</f>
        <v>0</v>
      </c>
      <c r="D74" s="28">
        <f t="shared" ref="D74:L74" si="11">D75</f>
        <v>0</v>
      </c>
      <c r="E74" s="28">
        <f t="shared" si="11"/>
        <v>0</v>
      </c>
      <c r="F74" s="28">
        <f t="shared" si="11"/>
        <v>0</v>
      </c>
      <c r="G74" s="28">
        <f t="shared" si="11"/>
        <v>0</v>
      </c>
      <c r="H74" s="28">
        <f t="shared" si="11"/>
        <v>0</v>
      </c>
      <c r="I74" s="28">
        <f t="shared" si="11"/>
        <v>0</v>
      </c>
      <c r="J74" s="28">
        <f t="shared" si="11"/>
        <v>0</v>
      </c>
      <c r="K74" s="28">
        <f t="shared" si="11"/>
        <v>0</v>
      </c>
      <c r="L74" s="28">
        <f t="shared" si="11"/>
        <v>0</v>
      </c>
      <c r="M74" s="146"/>
      <c r="N74" s="146"/>
      <c r="O74" s="146"/>
      <c r="P74" s="20"/>
      <c r="Q74" s="3"/>
    </row>
    <row r="75" spans="1:18" s="123" customFormat="1" ht="25.5" hidden="1" customHeight="1" x14ac:dyDescent="0.25">
      <c r="A75" s="147"/>
      <c r="B75" s="78" t="s">
        <v>86</v>
      </c>
      <c r="C75" s="29">
        <f t="shared" ref="C75:L75" si="12">C76+C77</f>
        <v>0</v>
      </c>
      <c r="D75" s="29">
        <f t="shared" si="12"/>
        <v>0</v>
      </c>
      <c r="E75" s="29">
        <f t="shared" si="12"/>
        <v>0</v>
      </c>
      <c r="F75" s="29">
        <f t="shared" si="12"/>
        <v>0</v>
      </c>
      <c r="G75" s="29">
        <f t="shared" si="12"/>
        <v>0</v>
      </c>
      <c r="H75" s="29">
        <f t="shared" si="12"/>
        <v>0</v>
      </c>
      <c r="I75" s="29">
        <f t="shared" si="12"/>
        <v>0</v>
      </c>
      <c r="J75" s="29">
        <f>J76+J77</f>
        <v>0</v>
      </c>
      <c r="K75" s="29">
        <f t="shared" si="12"/>
        <v>0</v>
      </c>
      <c r="L75" s="29">
        <f t="shared" si="12"/>
        <v>0</v>
      </c>
      <c r="M75" s="148"/>
      <c r="N75" s="148"/>
      <c r="O75" s="148"/>
      <c r="P75" s="30"/>
      <c r="Q75" s="121"/>
      <c r="R75" s="122"/>
    </row>
    <row r="76" spans="1:18" ht="120.75" hidden="1" customHeight="1" x14ac:dyDescent="0.25">
      <c r="A76" s="115"/>
      <c r="B76" s="221"/>
      <c r="C76" s="208"/>
      <c r="D76" s="208"/>
      <c r="E76" s="208"/>
      <c r="F76" s="208"/>
      <c r="G76" s="208"/>
      <c r="H76" s="208"/>
      <c r="I76" s="208"/>
      <c r="J76" s="208"/>
      <c r="K76" s="208"/>
      <c r="L76" s="208"/>
      <c r="M76" s="146"/>
      <c r="N76" s="146"/>
      <c r="O76" s="146"/>
      <c r="P76" s="222"/>
      <c r="Q76" s="3"/>
    </row>
    <row r="77" spans="1:18" ht="15.75" hidden="1" customHeight="1" x14ac:dyDescent="0.25">
      <c r="A77" s="115"/>
      <c r="B77" s="221"/>
      <c r="C77" s="208"/>
      <c r="D77" s="208"/>
      <c r="E77" s="208"/>
      <c r="F77" s="208"/>
      <c r="G77" s="208"/>
      <c r="H77" s="208"/>
      <c r="I77" s="208"/>
      <c r="J77" s="208"/>
      <c r="K77" s="208"/>
      <c r="L77" s="208"/>
      <c r="M77" s="146"/>
      <c r="N77" s="146"/>
      <c r="O77" s="146"/>
      <c r="P77" s="222"/>
      <c r="Q77" s="3"/>
    </row>
    <row r="78" spans="1:18" ht="51" hidden="1" customHeight="1" x14ac:dyDescent="0.25">
      <c r="A78" s="115" t="s">
        <v>237</v>
      </c>
      <c r="B78" s="87" t="s">
        <v>238</v>
      </c>
      <c r="C78" s="28">
        <f>C79</f>
        <v>0</v>
      </c>
      <c r="D78" s="28">
        <f t="shared" ref="D78:L78" si="13">D79</f>
        <v>0</v>
      </c>
      <c r="E78" s="28">
        <f t="shared" si="13"/>
        <v>0</v>
      </c>
      <c r="F78" s="28">
        <f t="shared" si="13"/>
        <v>0</v>
      </c>
      <c r="G78" s="28">
        <f t="shared" si="13"/>
        <v>0</v>
      </c>
      <c r="H78" s="28">
        <f t="shared" si="13"/>
        <v>0</v>
      </c>
      <c r="I78" s="28">
        <f t="shared" si="13"/>
        <v>0</v>
      </c>
      <c r="J78" s="28">
        <f t="shared" si="13"/>
        <v>1900000</v>
      </c>
      <c r="K78" s="28">
        <f t="shared" si="13"/>
        <v>0</v>
      </c>
      <c r="L78" s="28">
        <f t="shared" si="13"/>
        <v>1900000</v>
      </c>
      <c r="M78" s="146"/>
      <c r="N78" s="146"/>
      <c r="O78" s="146"/>
      <c r="P78" s="222"/>
      <c r="Q78" s="3"/>
    </row>
    <row r="79" spans="1:18" ht="30.75" hidden="1" customHeight="1" x14ac:dyDescent="0.25">
      <c r="A79" s="115"/>
      <c r="B79" s="78" t="s">
        <v>69</v>
      </c>
      <c r="C79" s="29">
        <f>SUM(C80:C82)</f>
        <v>0</v>
      </c>
      <c r="D79" s="29">
        <f t="shared" ref="D79:L79" si="14">SUM(D80:D82)</f>
        <v>0</v>
      </c>
      <c r="E79" s="29">
        <f t="shared" si="14"/>
        <v>0</v>
      </c>
      <c r="F79" s="29">
        <f t="shared" si="14"/>
        <v>0</v>
      </c>
      <c r="G79" s="29">
        <f t="shared" si="14"/>
        <v>0</v>
      </c>
      <c r="H79" s="29">
        <f t="shared" si="14"/>
        <v>0</v>
      </c>
      <c r="I79" s="29">
        <f t="shared" si="14"/>
        <v>0</v>
      </c>
      <c r="J79" s="29">
        <f t="shared" si="14"/>
        <v>1900000</v>
      </c>
      <c r="K79" s="29">
        <f t="shared" si="14"/>
        <v>0</v>
      </c>
      <c r="L79" s="29">
        <f t="shared" si="14"/>
        <v>1900000</v>
      </c>
      <c r="M79" s="146"/>
      <c r="N79" s="146"/>
      <c r="O79" s="146"/>
      <c r="P79" s="222"/>
      <c r="Q79" s="3"/>
    </row>
    <row r="80" spans="1:18" ht="46.5" hidden="1" customHeight="1" x14ac:dyDescent="0.25">
      <c r="A80" s="115"/>
      <c r="B80" s="221"/>
      <c r="C80" s="28"/>
      <c r="D80" s="28"/>
      <c r="E80" s="28"/>
      <c r="F80" s="28"/>
      <c r="G80" s="28"/>
      <c r="H80" s="28"/>
      <c r="I80" s="28"/>
      <c r="J80" s="211">
        <v>1900000</v>
      </c>
      <c r="K80" s="211"/>
      <c r="L80" s="211">
        <v>1900000</v>
      </c>
      <c r="M80" s="146"/>
      <c r="N80" s="146"/>
      <c r="O80" s="146"/>
      <c r="P80" s="222" t="s">
        <v>304</v>
      </c>
      <c r="Q80" s="3"/>
    </row>
    <row r="81" spans="1:17" ht="31.5" hidden="1" customHeight="1" x14ac:dyDescent="0.25">
      <c r="A81" s="115"/>
      <c r="B81" s="87"/>
      <c r="C81" s="28"/>
      <c r="D81" s="28"/>
      <c r="E81" s="208"/>
      <c r="F81" s="28"/>
      <c r="G81" s="28"/>
      <c r="H81" s="28"/>
      <c r="I81" s="28"/>
      <c r="J81" s="28"/>
      <c r="K81" s="28"/>
      <c r="L81" s="28"/>
      <c r="M81" s="146"/>
      <c r="N81" s="146"/>
      <c r="O81" s="146"/>
      <c r="P81" s="222"/>
      <c r="Q81" s="3"/>
    </row>
    <row r="82" spans="1:17" ht="15.75" hidden="1" customHeight="1" x14ac:dyDescent="0.25">
      <c r="A82" s="115"/>
      <c r="B82" s="87"/>
      <c r="C82" s="28"/>
      <c r="D82" s="28"/>
      <c r="E82" s="28"/>
      <c r="F82" s="28"/>
      <c r="G82" s="28"/>
      <c r="H82" s="28"/>
      <c r="I82" s="28"/>
      <c r="J82" s="28"/>
      <c r="K82" s="28"/>
      <c r="L82" s="28"/>
      <c r="M82" s="146"/>
      <c r="N82" s="146"/>
      <c r="O82" s="146"/>
      <c r="P82" s="222"/>
      <c r="Q82" s="3"/>
    </row>
    <row r="83" spans="1:17" ht="40.5" customHeight="1" x14ac:dyDescent="0.25">
      <c r="A83" s="4" t="s">
        <v>600</v>
      </c>
      <c r="B83" s="167" t="s">
        <v>70</v>
      </c>
      <c r="C83" s="16">
        <f>C84</f>
        <v>0</v>
      </c>
      <c r="D83" s="16">
        <f t="shared" ref="D83:L83" si="15">D84</f>
        <v>0</v>
      </c>
      <c r="E83" s="16">
        <f t="shared" si="15"/>
        <v>0</v>
      </c>
      <c r="F83" s="16">
        <f t="shared" si="15"/>
        <v>0</v>
      </c>
      <c r="G83" s="16">
        <f t="shared" si="15"/>
        <v>0</v>
      </c>
      <c r="H83" s="16">
        <f t="shared" si="15"/>
        <v>0</v>
      </c>
      <c r="I83" s="16">
        <f t="shared" si="15"/>
        <v>88750</v>
      </c>
      <c r="J83" s="16">
        <f t="shared" si="15"/>
        <v>1000000</v>
      </c>
      <c r="K83" s="16">
        <f t="shared" si="15"/>
        <v>0</v>
      </c>
      <c r="L83" s="16">
        <f t="shared" si="15"/>
        <v>1072834</v>
      </c>
      <c r="M83" s="31"/>
      <c r="N83" s="31"/>
      <c r="O83" s="31"/>
      <c r="P83" s="32"/>
      <c r="Q83" s="3"/>
    </row>
    <row r="84" spans="1:17" ht="41.25" customHeight="1" x14ac:dyDescent="0.25">
      <c r="A84" s="209"/>
      <c r="B84" s="78" t="s">
        <v>231</v>
      </c>
      <c r="C84" s="96">
        <f>SUM(C85:C88)</f>
        <v>0</v>
      </c>
      <c r="D84" s="96">
        <f t="shared" ref="D84:K84" si="16">SUM(D85:D88)</f>
        <v>0</v>
      </c>
      <c r="E84" s="96">
        <f t="shared" si="16"/>
        <v>0</v>
      </c>
      <c r="F84" s="96">
        <f t="shared" si="16"/>
        <v>0</v>
      </c>
      <c r="G84" s="96">
        <f t="shared" si="16"/>
        <v>0</v>
      </c>
      <c r="H84" s="96">
        <f t="shared" si="16"/>
        <v>0</v>
      </c>
      <c r="I84" s="96">
        <f t="shared" si="16"/>
        <v>88750</v>
      </c>
      <c r="J84" s="96">
        <f t="shared" si="16"/>
        <v>1000000</v>
      </c>
      <c r="K84" s="96">
        <f t="shared" si="16"/>
        <v>0</v>
      </c>
      <c r="L84" s="96">
        <f>SUM(L85:L88)</f>
        <v>1072834</v>
      </c>
      <c r="M84" s="31"/>
      <c r="N84" s="31"/>
      <c r="O84" s="31"/>
      <c r="P84" s="32"/>
      <c r="Q84" s="3"/>
    </row>
    <row r="85" spans="1:17" ht="67.5" hidden="1" customHeight="1" x14ac:dyDescent="0.25">
      <c r="A85" s="209"/>
      <c r="B85" s="221"/>
      <c r="C85" s="212"/>
      <c r="D85" s="212"/>
      <c r="E85" s="212"/>
      <c r="F85" s="212"/>
      <c r="G85" s="212"/>
      <c r="H85" s="212"/>
      <c r="I85" s="212"/>
      <c r="J85" s="212"/>
      <c r="K85" s="212"/>
      <c r="L85" s="212">
        <v>66646</v>
      </c>
      <c r="M85" s="31"/>
      <c r="N85" s="31"/>
      <c r="O85" s="31"/>
      <c r="P85" s="221" t="s">
        <v>306</v>
      </c>
      <c r="Q85" s="3"/>
    </row>
    <row r="86" spans="1:17" ht="68.25" hidden="1" customHeight="1" x14ac:dyDescent="0.25">
      <c r="A86" s="209"/>
      <c r="B86" s="221"/>
      <c r="C86" s="212"/>
      <c r="D86" s="212"/>
      <c r="E86" s="212"/>
      <c r="F86" s="212"/>
      <c r="G86" s="212"/>
      <c r="H86" s="212"/>
      <c r="I86" s="212"/>
      <c r="J86" s="212"/>
      <c r="K86" s="212"/>
      <c r="L86" s="212">
        <v>6188</v>
      </c>
      <c r="M86" s="31"/>
      <c r="N86" s="31"/>
      <c r="O86" s="31"/>
      <c r="P86" s="221" t="s">
        <v>305</v>
      </c>
      <c r="Q86" s="3"/>
    </row>
    <row r="87" spans="1:17" ht="54" hidden="1" customHeight="1" x14ac:dyDescent="0.25">
      <c r="A87" s="209"/>
      <c r="B87" s="221"/>
      <c r="C87" s="208"/>
      <c r="D87" s="208"/>
      <c r="E87" s="208"/>
      <c r="F87" s="208"/>
      <c r="G87" s="208"/>
      <c r="H87" s="208"/>
      <c r="I87" s="208"/>
      <c r="J87" s="208">
        <v>1000000</v>
      </c>
      <c r="K87" s="208"/>
      <c r="L87" s="208">
        <v>1000000</v>
      </c>
      <c r="M87" s="33"/>
      <c r="N87" s="33"/>
      <c r="O87" s="33"/>
      <c r="P87" s="221" t="s">
        <v>460</v>
      </c>
      <c r="Q87" s="3"/>
    </row>
    <row r="88" spans="1:17" ht="39.75" customHeight="1" x14ac:dyDescent="0.25">
      <c r="A88" s="209"/>
      <c r="B88" s="221"/>
      <c r="C88" s="208"/>
      <c r="D88" s="208"/>
      <c r="E88" s="208"/>
      <c r="F88" s="208"/>
      <c r="G88" s="208"/>
      <c r="H88" s="208"/>
      <c r="I88" s="208">
        <v>88750</v>
      </c>
      <c r="J88" s="208"/>
      <c r="K88" s="208"/>
      <c r="L88" s="208"/>
      <c r="M88" s="33"/>
      <c r="N88" s="33"/>
      <c r="O88" s="33"/>
      <c r="P88" s="221" t="s">
        <v>556</v>
      </c>
      <c r="Q88" s="3"/>
    </row>
    <row r="89" spans="1:17" ht="75" hidden="1" customHeight="1" x14ac:dyDescent="0.25">
      <c r="A89" s="209" t="s">
        <v>97</v>
      </c>
      <c r="B89" s="87" t="s">
        <v>72</v>
      </c>
      <c r="C89" s="28">
        <f>C90+C93+C95+C98</f>
        <v>0</v>
      </c>
      <c r="D89" s="28">
        <f t="shared" ref="D89:L89" si="17">D90+D93+D95+D98</f>
        <v>0</v>
      </c>
      <c r="E89" s="28">
        <f t="shared" si="17"/>
        <v>0</v>
      </c>
      <c r="F89" s="28">
        <f t="shared" ref="F89:H89" si="18">F90+F93+F95+F98</f>
        <v>0</v>
      </c>
      <c r="G89" s="28">
        <f t="shared" si="18"/>
        <v>0</v>
      </c>
      <c r="H89" s="28">
        <f t="shared" si="18"/>
        <v>0</v>
      </c>
      <c r="I89" s="28">
        <f t="shared" si="17"/>
        <v>0</v>
      </c>
      <c r="J89" s="28">
        <f t="shared" si="17"/>
        <v>1506188</v>
      </c>
      <c r="K89" s="28">
        <f t="shared" ref="K89" si="19">K90+K93+K95+K98</f>
        <v>0</v>
      </c>
      <c r="L89" s="28">
        <f t="shared" si="17"/>
        <v>1500000</v>
      </c>
      <c r="M89" s="33"/>
      <c r="N89" s="33"/>
      <c r="O89" s="33"/>
      <c r="P89" s="221"/>
      <c r="Q89" s="3"/>
    </row>
    <row r="90" spans="1:17" ht="15.75" hidden="1" customHeight="1" x14ac:dyDescent="0.25">
      <c r="A90" s="209"/>
      <c r="B90" s="78" t="s">
        <v>8</v>
      </c>
      <c r="C90" s="29">
        <f>C92+C91</f>
        <v>0</v>
      </c>
      <c r="D90" s="29">
        <f t="shared" ref="D90:L90" si="20">D92+D91</f>
        <v>0</v>
      </c>
      <c r="E90" s="29">
        <f t="shared" si="20"/>
        <v>0</v>
      </c>
      <c r="F90" s="29">
        <f t="shared" ref="F90:H90" si="21">F92+F91</f>
        <v>0</v>
      </c>
      <c r="G90" s="29">
        <f t="shared" si="21"/>
        <v>0</v>
      </c>
      <c r="H90" s="29">
        <f t="shared" si="21"/>
        <v>0</v>
      </c>
      <c r="I90" s="29">
        <f t="shared" si="20"/>
        <v>0</v>
      </c>
      <c r="J90" s="29">
        <f t="shared" si="20"/>
        <v>0</v>
      </c>
      <c r="K90" s="29">
        <f t="shared" ref="K90" si="22">K92+K91</f>
        <v>0</v>
      </c>
      <c r="L90" s="29">
        <f t="shared" si="20"/>
        <v>0</v>
      </c>
      <c r="M90" s="33"/>
      <c r="N90" s="33"/>
      <c r="O90" s="33"/>
      <c r="P90" s="221"/>
      <c r="Q90" s="3"/>
    </row>
    <row r="91" spans="1:17" ht="15.75" hidden="1" customHeight="1" x14ac:dyDescent="0.25">
      <c r="A91" s="209"/>
      <c r="B91" s="78"/>
      <c r="C91" s="29"/>
      <c r="D91" s="29"/>
      <c r="E91" s="29"/>
      <c r="F91" s="29"/>
      <c r="G91" s="29"/>
      <c r="H91" s="29"/>
      <c r="I91" s="29"/>
      <c r="J91" s="29"/>
      <c r="K91" s="29"/>
      <c r="L91" s="29"/>
      <c r="M91" s="33"/>
      <c r="N91" s="33"/>
      <c r="O91" s="33"/>
      <c r="P91" s="221"/>
      <c r="Q91" s="3"/>
    </row>
    <row r="92" spans="1:17" ht="15.75" hidden="1" customHeight="1" x14ac:dyDescent="0.25">
      <c r="A92" s="124"/>
      <c r="B92" s="221"/>
      <c r="C92" s="96"/>
      <c r="D92" s="96"/>
      <c r="E92" s="208"/>
      <c r="F92" s="208"/>
      <c r="G92" s="208"/>
      <c r="H92" s="208"/>
      <c r="I92" s="96"/>
      <c r="J92" s="208"/>
      <c r="K92" s="208"/>
      <c r="L92" s="208"/>
      <c r="M92" s="9"/>
      <c r="N92" s="9"/>
      <c r="O92" s="9"/>
      <c r="P92" s="34"/>
      <c r="Q92" s="3"/>
    </row>
    <row r="93" spans="1:17" ht="15.75" hidden="1" customHeight="1" x14ac:dyDescent="0.25">
      <c r="A93" s="124"/>
      <c r="B93" s="78" t="s">
        <v>69</v>
      </c>
      <c r="C93" s="29">
        <f>C94</f>
        <v>0</v>
      </c>
      <c r="D93" s="29">
        <f t="shared" ref="D93:L93" si="23">D94</f>
        <v>0</v>
      </c>
      <c r="E93" s="29">
        <f t="shared" si="23"/>
        <v>0</v>
      </c>
      <c r="F93" s="29">
        <f t="shared" si="23"/>
        <v>0</v>
      </c>
      <c r="G93" s="29">
        <f t="shared" si="23"/>
        <v>0</v>
      </c>
      <c r="H93" s="29">
        <f t="shared" si="23"/>
        <v>0</v>
      </c>
      <c r="I93" s="29">
        <f t="shared" si="23"/>
        <v>0</v>
      </c>
      <c r="J93" s="29">
        <f t="shared" si="23"/>
        <v>0</v>
      </c>
      <c r="K93" s="29">
        <f t="shared" si="23"/>
        <v>0</v>
      </c>
      <c r="L93" s="29">
        <f t="shared" si="23"/>
        <v>0</v>
      </c>
      <c r="M93" s="9"/>
      <c r="N93" s="9"/>
      <c r="O93" s="9"/>
      <c r="P93" s="34"/>
      <c r="Q93" s="3"/>
    </row>
    <row r="94" spans="1:17" ht="15.75" hidden="1" customHeight="1" x14ac:dyDescent="0.25">
      <c r="A94" s="124"/>
      <c r="B94" s="221"/>
      <c r="C94" s="96"/>
      <c r="D94" s="96"/>
      <c r="E94" s="208"/>
      <c r="F94" s="208"/>
      <c r="G94" s="208"/>
      <c r="H94" s="208"/>
      <c r="I94" s="96"/>
      <c r="J94" s="208"/>
      <c r="K94" s="208"/>
      <c r="L94" s="208"/>
      <c r="M94" s="9"/>
      <c r="N94" s="9"/>
      <c r="O94" s="9"/>
      <c r="P94" s="34"/>
      <c r="Q94" s="3"/>
    </row>
    <row r="95" spans="1:17" ht="38.25" hidden="1" customHeight="1" x14ac:dyDescent="0.25">
      <c r="A95" s="124"/>
      <c r="B95" s="78" t="s">
        <v>231</v>
      </c>
      <c r="C95" s="29">
        <f>SUM(C96:C97)</f>
        <v>0</v>
      </c>
      <c r="D95" s="29">
        <f t="shared" ref="D95:L95" si="24">SUM(D96:D97)</f>
        <v>0</v>
      </c>
      <c r="E95" s="29">
        <f t="shared" si="24"/>
        <v>0</v>
      </c>
      <c r="F95" s="29">
        <f t="shared" si="24"/>
        <v>0</v>
      </c>
      <c r="G95" s="29">
        <f t="shared" si="24"/>
        <v>0</v>
      </c>
      <c r="H95" s="29">
        <f t="shared" si="24"/>
        <v>0</v>
      </c>
      <c r="I95" s="29">
        <f t="shared" si="24"/>
        <v>0</v>
      </c>
      <c r="J95" s="29">
        <f t="shared" si="24"/>
        <v>1506188</v>
      </c>
      <c r="K95" s="29">
        <f t="shared" si="24"/>
        <v>0</v>
      </c>
      <c r="L95" s="29">
        <f t="shared" si="24"/>
        <v>1500000</v>
      </c>
      <c r="M95" s="9"/>
      <c r="N95" s="9"/>
      <c r="O95" s="9"/>
      <c r="P95" s="34"/>
      <c r="Q95" s="3"/>
    </row>
    <row r="96" spans="1:17" ht="54.75" hidden="1" customHeight="1" x14ac:dyDescent="0.25">
      <c r="A96" s="124"/>
      <c r="B96" s="221"/>
      <c r="C96" s="96"/>
      <c r="D96" s="96"/>
      <c r="E96" s="208"/>
      <c r="F96" s="208"/>
      <c r="G96" s="208"/>
      <c r="H96" s="208"/>
      <c r="I96" s="96"/>
      <c r="J96" s="208">
        <v>6188</v>
      </c>
      <c r="K96" s="208"/>
      <c r="L96" s="208"/>
      <c r="M96" s="97"/>
      <c r="N96" s="97"/>
      <c r="O96" s="97"/>
      <c r="P96" s="34" t="s">
        <v>307</v>
      </c>
      <c r="Q96" s="3"/>
    </row>
    <row r="97" spans="1:17" ht="42.75" hidden="1" customHeight="1" x14ac:dyDescent="0.25">
      <c r="A97" s="124"/>
      <c r="B97" s="221"/>
      <c r="C97" s="96"/>
      <c r="D97" s="96"/>
      <c r="E97" s="208"/>
      <c r="F97" s="208"/>
      <c r="G97" s="208"/>
      <c r="H97" s="208"/>
      <c r="I97" s="96"/>
      <c r="J97" s="208">
        <v>1500000</v>
      </c>
      <c r="K97" s="208"/>
      <c r="L97" s="208">
        <v>1500000</v>
      </c>
      <c r="M97" s="97"/>
      <c r="N97" s="97"/>
      <c r="O97" s="97"/>
      <c r="P97" s="34" t="s">
        <v>308</v>
      </c>
      <c r="Q97" s="3"/>
    </row>
    <row r="98" spans="1:17" ht="25.5" hidden="1" customHeight="1" x14ac:dyDescent="0.25">
      <c r="A98" s="124"/>
      <c r="B98" s="78" t="s">
        <v>71</v>
      </c>
      <c r="C98" s="29">
        <f>C99</f>
        <v>0</v>
      </c>
      <c r="D98" s="29">
        <f t="shared" ref="D98:L98" si="25">D99</f>
        <v>0</v>
      </c>
      <c r="E98" s="29">
        <f t="shared" si="25"/>
        <v>0</v>
      </c>
      <c r="F98" s="29">
        <f t="shared" si="25"/>
        <v>0</v>
      </c>
      <c r="G98" s="29"/>
      <c r="H98" s="29"/>
      <c r="I98" s="29">
        <f t="shared" si="25"/>
        <v>0</v>
      </c>
      <c r="J98" s="29">
        <f t="shared" si="25"/>
        <v>0</v>
      </c>
      <c r="K98" s="29">
        <f t="shared" si="25"/>
        <v>0</v>
      </c>
      <c r="L98" s="29">
        <f t="shared" si="25"/>
        <v>0</v>
      </c>
      <c r="M98" s="9"/>
      <c r="N98" s="9"/>
      <c r="O98" s="9"/>
      <c r="P98" s="34"/>
      <c r="Q98" s="3"/>
    </row>
    <row r="99" spans="1:17" ht="15.75" hidden="1" customHeight="1" x14ac:dyDescent="0.25">
      <c r="A99" s="124"/>
      <c r="B99" s="221"/>
      <c r="C99" s="96"/>
      <c r="D99" s="96"/>
      <c r="E99" s="208"/>
      <c r="F99" s="208"/>
      <c r="G99" s="208"/>
      <c r="H99" s="208"/>
      <c r="I99" s="96"/>
      <c r="J99" s="208"/>
      <c r="K99" s="208"/>
      <c r="L99" s="208"/>
      <c r="M99" s="9"/>
      <c r="N99" s="9"/>
      <c r="O99" s="9"/>
      <c r="P99" s="34"/>
      <c r="Q99" s="3"/>
    </row>
    <row r="100" spans="1:17" ht="38.25" hidden="1" customHeight="1" x14ac:dyDescent="0.25">
      <c r="A100" s="209" t="s">
        <v>183</v>
      </c>
      <c r="B100" s="87" t="s">
        <v>184</v>
      </c>
      <c r="C100" s="16">
        <f t="shared" ref="C100:L100" si="26">C101</f>
        <v>0</v>
      </c>
      <c r="D100" s="16">
        <f t="shared" si="26"/>
        <v>0</v>
      </c>
      <c r="E100" s="16">
        <f t="shared" si="26"/>
        <v>0</v>
      </c>
      <c r="F100" s="16">
        <f t="shared" si="26"/>
        <v>0</v>
      </c>
      <c r="G100" s="16">
        <f t="shared" si="26"/>
        <v>0</v>
      </c>
      <c r="H100" s="16">
        <f t="shared" si="26"/>
        <v>0</v>
      </c>
      <c r="I100" s="16">
        <f t="shared" si="26"/>
        <v>0</v>
      </c>
      <c r="J100" s="16">
        <f t="shared" si="26"/>
        <v>0</v>
      </c>
      <c r="K100" s="16">
        <f t="shared" si="26"/>
        <v>0</v>
      </c>
      <c r="L100" s="16">
        <f t="shared" si="26"/>
        <v>0</v>
      </c>
      <c r="M100" s="9"/>
      <c r="N100" s="9"/>
      <c r="O100" s="9"/>
      <c r="P100" s="34"/>
      <c r="Q100" s="3"/>
    </row>
    <row r="101" spans="1:17" ht="15.75" hidden="1" customHeight="1" x14ac:dyDescent="0.25">
      <c r="A101" s="124"/>
      <c r="B101" s="78" t="s">
        <v>49</v>
      </c>
      <c r="C101" s="96">
        <f>C102+C103+C104</f>
        <v>0</v>
      </c>
      <c r="D101" s="96">
        <f t="shared" ref="D101:L101" si="27">D102+D103+D104</f>
        <v>0</v>
      </c>
      <c r="E101" s="96">
        <f t="shared" si="27"/>
        <v>0</v>
      </c>
      <c r="F101" s="96">
        <f t="shared" ref="F101" si="28">F102+F103+F104</f>
        <v>0</v>
      </c>
      <c r="G101" s="96"/>
      <c r="H101" s="96"/>
      <c r="I101" s="96">
        <f t="shared" si="27"/>
        <v>0</v>
      </c>
      <c r="J101" s="96">
        <f t="shared" si="27"/>
        <v>0</v>
      </c>
      <c r="K101" s="96">
        <f t="shared" ref="K101" si="29">K102+K103+K104</f>
        <v>0</v>
      </c>
      <c r="L101" s="96">
        <f t="shared" si="27"/>
        <v>0</v>
      </c>
      <c r="M101" s="9"/>
      <c r="N101" s="9"/>
      <c r="O101" s="9"/>
      <c r="P101" s="34"/>
      <c r="Q101" s="3"/>
    </row>
    <row r="102" spans="1:17" ht="15.75" hidden="1" customHeight="1" x14ac:dyDescent="0.25">
      <c r="A102" s="124"/>
      <c r="B102" s="221"/>
      <c r="C102" s="96"/>
      <c r="D102" s="96"/>
      <c r="E102" s="208"/>
      <c r="F102" s="208"/>
      <c r="G102" s="208"/>
      <c r="H102" s="208"/>
      <c r="I102" s="96"/>
      <c r="J102" s="208"/>
      <c r="K102" s="208"/>
      <c r="L102" s="208"/>
      <c r="M102" s="9"/>
      <c r="N102" s="9"/>
      <c r="O102" s="9"/>
      <c r="P102" s="35"/>
      <c r="Q102" s="3"/>
    </row>
    <row r="103" spans="1:17" ht="15.75" hidden="1" customHeight="1" x14ac:dyDescent="0.25">
      <c r="A103" s="124"/>
      <c r="B103" s="221"/>
      <c r="C103" s="96"/>
      <c r="D103" s="96"/>
      <c r="E103" s="208"/>
      <c r="F103" s="208"/>
      <c r="G103" s="208"/>
      <c r="H103" s="208"/>
      <c r="I103" s="208"/>
      <c r="J103" s="208"/>
      <c r="K103" s="208"/>
      <c r="L103" s="208"/>
      <c r="M103" s="9"/>
      <c r="N103" s="9"/>
      <c r="O103" s="9"/>
      <c r="P103" s="34"/>
      <c r="Q103" s="3"/>
    </row>
    <row r="104" spans="1:17" ht="15.75" hidden="1" customHeight="1" x14ac:dyDescent="0.25">
      <c r="A104" s="124"/>
      <c r="B104" s="221"/>
      <c r="C104" s="96"/>
      <c r="D104" s="96"/>
      <c r="E104" s="96"/>
      <c r="F104" s="96"/>
      <c r="G104" s="96"/>
      <c r="H104" s="96"/>
      <c r="I104" s="208"/>
      <c r="J104" s="208"/>
      <c r="K104" s="208"/>
      <c r="L104" s="208"/>
      <c r="M104" s="9"/>
      <c r="N104" s="9"/>
      <c r="O104" s="9"/>
      <c r="P104" s="34"/>
      <c r="Q104" s="3"/>
    </row>
    <row r="105" spans="1:17" ht="38.25" hidden="1" customHeight="1" x14ac:dyDescent="0.25">
      <c r="A105" s="209" t="s">
        <v>185</v>
      </c>
      <c r="B105" s="87" t="s">
        <v>186</v>
      </c>
      <c r="C105" s="16">
        <f>C106</f>
        <v>0</v>
      </c>
      <c r="D105" s="16">
        <f t="shared" ref="D105:L105" si="30">D106</f>
        <v>0</v>
      </c>
      <c r="E105" s="16">
        <f t="shared" si="30"/>
        <v>0</v>
      </c>
      <c r="F105" s="16">
        <f t="shared" si="30"/>
        <v>0</v>
      </c>
      <c r="G105" s="16">
        <f t="shared" si="30"/>
        <v>0</v>
      </c>
      <c r="H105" s="16">
        <f t="shared" si="30"/>
        <v>0</v>
      </c>
      <c r="I105" s="16">
        <f t="shared" si="30"/>
        <v>0</v>
      </c>
      <c r="J105" s="16">
        <f t="shared" si="30"/>
        <v>0</v>
      </c>
      <c r="K105" s="16">
        <f t="shared" si="30"/>
        <v>0</v>
      </c>
      <c r="L105" s="16">
        <f t="shared" si="30"/>
        <v>0</v>
      </c>
      <c r="M105" s="9"/>
      <c r="N105" s="9"/>
      <c r="O105" s="9"/>
      <c r="P105" s="34"/>
      <c r="Q105" s="3"/>
    </row>
    <row r="106" spans="1:17" ht="15.75" hidden="1" customHeight="1" x14ac:dyDescent="0.25">
      <c r="A106" s="124"/>
      <c r="B106" s="78" t="s">
        <v>69</v>
      </c>
      <c r="C106" s="96">
        <f>C107+C108</f>
        <v>0</v>
      </c>
      <c r="D106" s="96">
        <f t="shared" ref="D106:H106" si="31">D107+D108</f>
        <v>0</v>
      </c>
      <c r="E106" s="96">
        <f t="shared" si="31"/>
        <v>0</v>
      </c>
      <c r="F106" s="96">
        <f t="shared" si="31"/>
        <v>0</v>
      </c>
      <c r="G106" s="96">
        <f t="shared" si="31"/>
        <v>0</v>
      </c>
      <c r="H106" s="96">
        <f t="shared" si="31"/>
        <v>0</v>
      </c>
      <c r="I106" s="96">
        <f>I108</f>
        <v>0</v>
      </c>
      <c r="J106" s="96">
        <f>J108</f>
        <v>0</v>
      </c>
      <c r="K106" s="96">
        <f>K108</f>
        <v>0</v>
      </c>
      <c r="L106" s="96">
        <f>L108</f>
        <v>0</v>
      </c>
      <c r="M106" s="9"/>
      <c r="N106" s="9"/>
      <c r="O106" s="9"/>
      <c r="P106" s="34"/>
      <c r="Q106" s="3"/>
    </row>
    <row r="107" spans="1:17" ht="15.75" hidden="1" customHeight="1" x14ac:dyDescent="0.25">
      <c r="A107" s="209"/>
      <c r="B107" s="221"/>
      <c r="C107" s="212"/>
      <c r="D107" s="212"/>
      <c r="E107" s="212"/>
      <c r="F107" s="212"/>
      <c r="G107" s="212"/>
      <c r="H107" s="212"/>
      <c r="I107" s="212"/>
      <c r="J107" s="212"/>
      <c r="K107" s="212"/>
      <c r="L107" s="212"/>
      <c r="M107" s="9"/>
      <c r="N107" s="9"/>
      <c r="O107" s="9"/>
      <c r="P107" s="221"/>
      <c r="Q107" s="3"/>
    </row>
    <row r="108" spans="1:17" ht="15.75" hidden="1" customHeight="1" x14ac:dyDescent="0.25">
      <c r="A108" s="124"/>
      <c r="B108" s="221"/>
      <c r="C108" s="212"/>
      <c r="D108" s="96"/>
      <c r="E108" s="96"/>
      <c r="F108" s="96"/>
      <c r="G108" s="96"/>
      <c r="H108" s="96"/>
      <c r="I108" s="96"/>
      <c r="J108" s="96"/>
      <c r="K108" s="96"/>
      <c r="L108" s="96"/>
      <c r="M108" s="9"/>
      <c r="N108" s="9"/>
      <c r="O108" s="9"/>
      <c r="P108" s="221"/>
      <c r="Q108" s="3"/>
    </row>
    <row r="109" spans="1:17" ht="42" customHeight="1" x14ac:dyDescent="0.25">
      <c r="A109" s="4" t="s">
        <v>601</v>
      </c>
      <c r="B109" s="168" t="s">
        <v>73</v>
      </c>
      <c r="C109" s="16">
        <f t="shared" ref="C109:L109" si="32">C110+C153+C160</f>
        <v>-27767090</v>
      </c>
      <c r="D109" s="16">
        <f t="shared" si="32"/>
        <v>0</v>
      </c>
      <c r="E109" s="16">
        <f t="shared" si="32"/>
        <v>478184345</v>
      </c>
      <c r="F109" s="16">
        <f t="shared" si="32"/>
        <v>0</v>
      </c>
      <c r="G109" s="16">
        <f t="shared" si="32"/>
        <v>0</v>
      </c>
      <c r="H109" s="16">
        <f t="shared" si="32"/>
        <v>0</v>
      </c>
      <c r="I109" s="16">
        <f t="shared" si="32"/>
        <v>27889</v>
      </c>
      <c r="J109" s="16">
        <f t="shared" si="32"/>
        <v>44066079</v>
      </c>
      <c r="K109" s="16">
        <f t="shared" si="32"/>
        <v>0</v>
      </c>
      <c r="L109" s="16">
        <f t="shared" si="32"/>
        <v>43529064</v>
      </c>
      <c r="M109" s="73"/>
      <c r="N109" s="73"/>
      <c r="O109" s="73"/>
      <c r="P109" s="45"/>
      <c r="Q109" s="3"/>
    </row>
    <row r="110" spans="1:17" ht="39" customHeight="1" x14ac:dyDescent="0.25">
      <c r="A110" s="4" t="s">
        <v>602</v>
      </c>
      <c r="B110" s="168" t="s">
        <v>74</v>
      </c>
      <c r="C110" s="16">
        <f t="shared" ref="C110:L110" si="33">C111</f>
        <v>-42529890</v>
      </c>
      <c r="D110" s="16">
        <f t="shared" si="33"/>
        <v>0</v>
      </c>
      <c r="E110" s="16">
        <f t="shared" si="33"/>
        <v>476379342</v>
      </c>
      <c r="F110" s="16">
        <f t="shared" si="33"/>
        <v>0</v>
      </c>
      <c r="G110" s="16">
        <f t="shared" si="33"/>
        <v>0</v>
      </c>
      <c r="H110" s="16">
        <f t="shared" si="33"/>
        <v>0</v>
      </c>
      <c r="I110" s="16">
        <f t="shared" si="33"/>
        <v>0</v>
      </c>
      <c r="J110" s="16">
        <f t="shared" si="33"/>
        <v>14228329</v>
      </c>
      <c r="K110" s="16">
        <f t="shared" si="33"/>
        <v>0</v>
      </c>
      <c r="L110" s="16">
        <f t="shared" si="33"/>
        <v>13691314</v>
      </c>
      <c r="M110" s="36">
        <f>SUM(M112:M152)</f>
        <v>0</v>
      </c>
      <c r="N110" s="36">
        <f>SUM(N112:N152)</f>
        <v>0</v>
      </c>
      <c r="O110" s="36">
        <f>SUM(O112:O152)</f>
        <v>0</v>
      </c>
      <c r="P110" s="221"/>
      <c r="Q110" s="3"/>
    </row>
    <row r="111" spans="1:17" ht="28.5" customHeight="1" x14ac:dyDescent="0.25">
      <c r="A111" s="5"/>
      <c r="B111" s="169" t="s">
        <v>75</v>
      </c>
      <c r="C111" s="96">
        <f t="shared" ref="C111:L111" si="34">SUM(C112:C152)</f>
        <v>-42529890</v>
      </c>
      <c r="D111" s="96">
        <f t="shared" si="34"/>
        <v>0</v>
      </c>
      <c r="E111" s="96">
        <f>SUM(E112:E152)</f>
        <v>476379342</v>
      </c>
      <c r="F111" s="96">
        <f t="shared" si="34"/>
        <v>0</v>
      </c>
      <c r="G111" s="96">
        <f t="shared" si="34"/>
        <v>0</v>
      </c>
      <c r="H111" s="96">
        <f t="shared" si="34"/>
        <v>0</v>
      </c>
      <c r="I111" s="96">
        <f t="shared" si="34"/>
        <v>0</v>
      </c>
      <c r="J111" s="96">
        <f t="shared" si="34"/>
        <v>14228329</v>
      </c>
      <c r="K111" s="96">
        <f t="shared" si="34"/>
        <v>0</v>
      </c>
      <c r="L111" s="96">
        <f t="shared" si="34"/>
        <v>13691314</v>
      </c>
      <c r="M111" s="96" t="e">
        <f>M112+#REF!+M128+M130+M132+M138+M139+#REF!+#REF!+M140+#REF!+#REF!+#REF!+#REF!+#REF!+#REF!+#REF!+#REF!+#REF!+#REF!+#REF!+#REF!+#REF!+#REF!+#REF!+#REF!+#REF!+#REF!+#REF!+#REF!+#REF!+M141+#REF!</f>
        <v>#REF!</v>
      </c>
      <c r="N111" s="96" t="e">
        <f>N112+#REF!+N128+N130+N132+N138+N139+#REF!+#REF!+N140+#REF!+#REF!+#REF!+#REF!+#REF!+#REF!+#REF!+#REF!+#REF!+#REF!+#REF!+#REF!+#REF!+#REF!+#REF!+#REF!+#REF!+#REF!+#REF!+#REF!+#REF!+N141+#REF!</f>
        <v>#REF!</v>
      </c>
      <c r="O111" s="96" t="e">
        <f>O112+#REF!+O128+O130+O132+O138+O139+#REF!+#REF!+O140+#REF!+#REF!+#REF!+#REF!+#REF!+#REF!+#REF!+#REF!+#REF!+#REF!+#REF!+#REF!+#REF!+#REF!+#REF!+#REF!+#REF!+#REF!+#REF!+#REF!+#REF!+O141+#REF!</f>
        <v>#REF!</v>
      </c>
      <c r="P111" s="221"/>
      <c r="Q111" s="3"/>
    </row>
    <row r="112" spans="1:17" ht="128.25" customHeight="1" x14ac:dyDescent="0.25">
      <c r="A112" s="5"/>
      <c r="B112" s="215" t="s">
        <v>309</v>
      </c>
      <c r="C112" s="211">
        <f>3700+3500+3700</f>
        <v>10900</v>
      </c>
      <c r="D112" s="212"/>
      <c r="E112" s="90"/>
      <c r="F112" s="212"/>
      <c r="G112" s="212"/>
      <c r="H112" s="212"/>
      <c r="I112" s="212"/>
      <c r="J112" s="212"/>
      <c r="K112" s="212"/>
      <c r="L112" s="212"/>
      <c r="M112" s="97"/>
      <c r="N112" s="97"/>
      <c r="O112" s="97"/>
      <c r="P112" s="215" t="s">
        <v>578</v>
      </c>
      <c r="Q112" s="3"/>
    </row>
    <row r="113" spans="1:17" ht="141.75" hidden="1" customHeight="1" x14ac:dyDescent="0.25">
      <c r="A113" s="5"/>
      <c r="B113" s="215" t="s">
        <v>310</v>
      </c>
      <c r="C113" s="211"/>
      <c r="D113" s="212"/>
      <c r="E113" s="90"/>
      <c r="F113" s="212"/>
      <c r="G113" s="212"/>
      <c r="H113" s="212"/>
      <c r="I113" s="212"/>
      <c r="J113" s="211">
        <v>382390</v>
      </c>
      <c r="K113" s="212"/>
      <c r="L113" s="211">
        <v>382390</v>
      </c>
      <c r="M113" s="97"/>
      <c r="N113" s="97"/>
      <c r="O113" s="97"/>
      <c r="P113" s="215" t="s">
        <v>530</v>
      </c>
      <c r="Q113" s="3"/>
    </row>
    <row r="114" spans="1:17" ht="135.75" hidden="1" customHeight="1" x14ac:dyDescent="0.25">
      <c r="A114" s="5"/>
      <c r="B114" s="215"/>
      <c r="C114" s="211"/>
      <c r="D114" s="212"/>
      <c r="E114" s="90"/>
      <c r="F114" s="212"/>
      <c r="G114" s="212"/>
      <c r="H114" s="212"/>
      <c r="I114" s="212"/>
      <c r="J114" s="211"/>
      <c r="K114" s="212"/>
      <c r="L114" s="211"/>
      <c r="M114" s="97"/>
      <c r="N114" s="97"/>
      <c r="O114" s="97"/>
      <c r="P114" s="215" t="s">
        <v>317</v>
      </c>
      <c r="Q114" s="3"/>
    </row>
    <row r="115" spans="1:17" ht="147.75" hidden="1" customHeight="1" x14ac:dyDescent="0.25">
      <c r="A115" s="5"/>
      <c r="B115" s="215" t="s">
        <v>312</v>
      </c>
      <c r="C115" s="211"/>
      <c r="D115" s="212"/>
      <c r="E115" s="90"/>
      <c r="F115" s="212"/>
      <c r="G115" s="212"/>
      <c r="H115" s="212"/>
      <c r="I115" s="212"/>
      <c r="J115" s="211"/>
      <c r="K115" s="212"/>
      <c r="L115" s="211">
        <v>3415</v>
      </c>
      <c r="M115" s="97"/>
      <c r="N115" s="97"/>
      <c r="O115" s="97"/>
      <c r="P115" s="215" t="s">
        <v>569</v>
      </c>
      <c r="Q115" s="3"/>
    </row>
    <row r="116" spans="1:17" ht="147.75" hidden="1" customHeight="1" x14ac:dyDescent="0.25">
      <c r="A116" s="5"/>
      <c r="B116" s="215" t="s">
        <v>313</v>
      </c>
      <c r="C116" s="211"/>
      <c r="D116" s="212"/>
      <c r="E116" s="90"/>
      <c r="F116" s="212"/>
      <c r="G116" s="212"/>
      <c r="H116" s="212"/>
      <c r="I116" s="212"/>
      <c r="J116" s="211">
        <v>614</v>
      </c>
      <c r="K116" s="212"/>
      <c r="L116" s="211"/>
      <c r="M116" s="97"/>
      <c r="N116" s="97"/>
      <c r="O116" s="97"/>
      <c r="P116" s="215" t="s">
        <v>319</v>
      </c>
      <c r="Q116" s="3"/>
    </row>
    <row r="117" spans="1:17" ht="89.25" hidden="1" customHeight="1" x14ac:dyDescent="0.25">
      <c r="A117" s="5"/>
      <c r="B117" s="215" t="s">
        <v>314</v>
      </c>
      <c r="C117" s="211"/>
      <c r="D117" s="212"/>
      <c r="E117" s="90"/>
      <c r="F117" s="212"/>
      <c r="G117" s="212"/>
      <c r="H117" s="212"/>
      <c r="I117" s="212"/>
      <c r="J117" s="211">
        <v>2801</v>
      </c>
      <c r="K117" s="212"/>
      <c r="L117" s="211"/>
      <c r="M117" s="97"/>
      <c r="N117" s="97"/>
      <c r="O117" s="97"/>
      <c r="P117" s="215" t="s">
        <v>320</v>
      </c>
      <c r="Q117" s="3"/>
    </row>
    <row r="118" spans="1:17" ht="96" hidden="1" customHeight="1" x14ac:dyDescent="0.25">
      <c r="A118" s="5"/>
      <c r="B118" s="215" t="s">
        <v>315</v>
      </c>
      <c r="C118" s="211"/>
      <c r="D118" s="212"/>
      <c r="E118" s="90"/>
      <c r="F118" s="212"/>
      <c r="G118" s="212"/>
      <c r="H118" s="212"/>
      <c r="I118" s="212"/>
      <c r="J118" s="211">
        <f>14000+26000+592660</f>
        <v>632660</v>
      </c>
      <c r="K118" s="212"/>
      <c r="L118" s="211">
        <f>14000+26000+592660</f>
        <v>632660</v>
      </c>
      <c r="M118" s="97"/>
      <c r="N118" s="97"/>
      <c r="O118" s="97"/>
      <c r="P118" s="215" t="s">
        <v>570</v>
      </c>
      <c r="Q118" s="3"/>
    </row>
    <row r="119" spans="1:17" ht="123" hidden="1" customHeight="1" x14ac:dyDescent="0.25">
      <c r="A119" s="5"/>
      <c r="B119" s="215" t="s">
        <v>434</v>
      </c>
      <c r="C119" s="211"/>
      <c r="D119" s="212"/>
      <c r="E119" s="90"/>
      <c r="F119" s="212"/>
      <c r="G119" s="212"/>
      <c r="H119" s="212"/>
      <c r="I119" s="212"/>
      <c r="J119" s="211">
        <v>642554</v>
      </c>
      <c r="K119" s="212"/>
      <c r="L119" s="211">
        <v>642554</v>
      </c>
      <c r="M119" s="97"/>
      <c r="N119" s="97"/>
      <c r="O119" s="97"/>
      <c r="P119" s="215" t="s">
        <v>323</v>
      </c>
      <c r="Q119" s="3"/>
    </row>
    <row r="120" spans="1:17" ht="56.25" customHeight="1" x14ac:dyDescent="0.25">
      <c r="A120" s="5"/>
      <c r="B120" s="215" t="s">
        <v>316</v>
      </c>
      <c r="C120" s="212"/>
      <c r="D120" s="212"/>
      <c r="E120" s="211">
        <v>8830000</v>
      </c>
      <c r="F120" s="212"/>
      <c r="G120" s="212"/>
      <c r="H120" s="212"/>
      <c r="I120" s="212"/>
      <c r="J120" s="212"/>
      <c r="K120" s="212"/>
      <c r="L120" s="212"/>
      <c r="M120" s="97"/>
      <c r="N120" s="97"/>
      <c r="O120" s="97"/>
      <c r="P120" s="215" t="s">
        <v>568</v>
      </c>
      <c r="Q120" s="3"/>
    </row>
    <row r="121" spans="1:17" ht="80.25" hidden="1" customHeight="1" x14ac:dyDescent="0.25">
      <c r="A121" s="5"/>
      <c r="B121" s="215" t="s">
        <v>316</v>
      </c>
      <c r="C121" s="212"/>
      <c r="D121" s="212"/>
      <c r="E121" s="211"/>
      <c r="F121" s="212"/>
      <c r="G121" s="212"/>
      <c r="H121" s="212"/>
      <c r="I121" s="212"/>
      <c r="J121" s="212">
        <v>2304900</v>
      </c>
      <c r="K121" s="212"/>
      <c r="L121" s="212">
        <v>2304900</v>
      </c>
      <c r="M121" s="97"/>
      <c r="N121" s="97"/>
      <c r="O121" s="97"/>
      <c r="P121" s="215" t="s">
        <v>530</v>
      </c>
      <c r="Q121" s="3"/>
    </row>
    <row r="122" spans="1:17" ht="83.25" hidden="1" customHeight="1" x14ac:dyDescent="0.25">
      <c r="A122" s="5"/>
      <c r="B122" s="215" t="s">
        <v>316</v>
      </c>
      <c r="C122" s="212"/>
      <c r="D122" s="212"/>
      <c r="E122" s="211"/>
      <c r="F122" s="212"/>
      <c r="G122" s="212"/>
      <c r="H122" s="212"/>
      <c r="I122" s="212"/>
      <c r="J122" s="211">
        <v>100000</v>
      </c>
      <c r="K122" s="212"/>
      <c r="L122" s="212"/>
      <c r="M122" s="97"/>
      <c r="N122" s="97"/>
      <c r="O122" s="97"/>
      <c r="P122" s="215" t="s">
        <v>317</v>
      </c>
      <c r="Q122" s="3"/>
    </row>
    <row r="123" spans="1:17" ht="67.5" customHeight="1" x14ac:dyDescent="0.25">
      <c r="A123" s="5"/>
      <c r="B123" s="215" t="s">
        <v>603</v>
      </c>
      <c r="C123" s="212"/>
      <c r="D123" s="212"/>
      <c r="E123" s="211">
        <v>12900000</v>
      </c>
      <c r="F123" s="212"/>
      <c r="G123" s="212"/>
      <c r="H123" s="212"/>
      <c r="I123" s="212"/>
      <c r="J123" s="212"/>
      <c r="K123" s="212"/>
      <c r="L123" s="212"/>
      <c r="M123" s="97"/>
      <c r="N123" s="97"/>
      <c r="O123" s="97"/>
      <c r="P123" s="216" t="s">
        <v>569</v>
      </c>
      <c r="Q123" s="3"/>
    </row>
    <row r="124" spans="1:17" ht="76.5" hidden="1" customHeight="1" x14ac:dyDescent="0.25">
      <c r="A124" s="5"/>
      <c r="B124" s="215" t="s">
        <v>318</v>
      </c>
      <c r="C124" s="212"/>
      <c r="D124" s="212"/>
      <c r="E124" s="37"/>
      <c r="F124" s="37"/>
      <c r="G124" s="37"/>
      <c r="H124" s="37"/>
      <c r="I124" s="37"/>
      <c r="J124" s="211">
        <v>952876</v>
      </c>
      <c r="K124" s="37"/>
      <c r="L124" s="211">
        <v>952876</v>
      </c>
      <c r="M124" s="204"/>
      <c r="N124" s="204"/>
      <c r="O124" s="204"/>
      <c r="P124" s="215" t="s">
        <v>319</v>
      </c>
      <c r="Q124" s="3"/>
    </row>
    <row r="125" spans="1:17" ht="3.75" hidden="1" customHeight="1" x14ac:dyDescent="0.25">
      <c r="A125" s="5"/>
      <c r="B125" s="215" t="s">
        <v>318</v>
      </c>
      <c r="C125" s="212"/>
      <c r="D125" s="212"/>
      <c r="E125" s="37"/>
      <c r="F125" s="37"/>
      <c r="G125" s="37"/>
      <c r="H125" s="37"/>
      <c r="I125" s="37"/>
      <c r="J125" s="211">
        <f>90000+60181+286834</f>
        <v>437015</v>
      </c>
      <c r="K125" s="37"/>
      <c r="L125" s="212"/>
      <c r="M125" s="204"/>
      <c r="N125" s="204"/>
      <c r="O125" s="204"/>
      <c r="P125" s="215" t="s">
        <v>320</v>
      </c>
      <c r="Q125" s="3"/>
    </row>
    <row r="126" spans="1:17" ht="57" customHeight="1" x14ac:dyDescent="0.25">
      <c r="A126" s="5"/>
      <c r="B126" s="215" t="s">
        <v>321</v>
      </c>
      <c r="C126" s="212"/>
      <c r="D126" s="212"/>
      <c r="E126" s="211">
        <f>290608+256370</f>
        <v>546978</v>
      </c>
      <c r="F126" s="37"/>
      <c r="G126" s="37"/>
      <c r="H126" s="37"/>
      <c r="I126" s="37"/>
      <c r="J126" s="37"/>
      <c r="K126" s="37"/>
      <c r="L126" s="212"/>
      <c r="M126" s="204"/>
      <c r="N126" s="204"/>
      <c r="O126" s="204"/>
      <c r="P126" s="215" t="s">
        <v>604</v>
      </c>
      <c r="Q126" s="3"/>
    </row>
    <row r="127" spans="1:17" ht="78" hidden="1" customHeight="1" x14ac:dyDescent="0.25">
      <c r="A127" s="5"/>
      <c r="B127" s="215" t="s">
        <v>322</v>
      </c>
      <c r="C127" s="212"/>
      <c r="D127" s="212"/>
      <c r="E127" s="212"/>
      <c r="F127" s="212"/>
      <c r="G127" s="212"/>
      <c r="H127" s="212"/>
      <c r="I127" s="212"/>
      <c r="J127" s="211">
        <v>223112</v>
      </c>
      <c r="K127" s="212"/>
      <c r="L127" s="211">
        <v>223112</v>
      </c>
      <c r="M127" s="97"/>
      <c r="N127" s="97"/>
      <c r="O127" s="97"/>
      <c r="P127" s="215" t="s">
        <v>323</v>
      </c>
      <c r="Q127" s="3"/>
    </row>
    <row r="128" spans="1:17" ht="211.5" hidden="1" customHeight="1" x14ac:dyDescent="0.25">
      <c r="A128" s="5"/>
      <c r="B128" s="215" t="s">
        <v>324</v>
      </c>
      <c r="C128" s="212"/>
      <c r="D128" s="212"/>
      <c r="E128" s="212"/>
      <c r="F128" s="212"/>
      <c r="G128" s="212"/>
      <c r="H128" s="212"/>
      <c r="I128" s="212"/>
      <c r="J128" s="212"/>
      <c r="K128" s="212"/>
      <c r="L128" s="211">
        <v>178630</v>
      </c>
      <c r="M128" s="97"/>
      <c r="N128" s="97"/>
      <c r="O128" s="97"/>
      <c r="P128" s="215" t="s">
        <v>339</v>
      </c>
      <c r="Q128" s="3"/>
    </row>
    <row r="129" spans="1:18" ht="107.25" hidden="1" customHeight="1" x14ac:dyDescent="0.25">
      <c r="A129" s="125"/>
      <c r="B129" s="215" t="s">
        <v>325</v>
      </c>
      <c r="C129" s="212"/>
      <c r="D129" s="212"/>
      <c r="E129" s="212"/>
      <c r="F129" s="212"/>
      <c r="G129" s="212"/>
      <c r="H129" s="212"/>
      <c r="I129" s="212"/>
      <c r="J129" s="211">
        <v>100000</v>
      </c>
      <c r="K129" s="212"/>
      <c r="L129" s="212"/>
      <c r="M129" s="97"/>
      <c r="N129" s="97"/>
      <c r="O129" s="97"/>
      <c r="P129" s="215" t="s">
        <v>326</v>
      </c>
      <c r="Q129" s="3"/>
    </row>
    <row r="130" spans="1:18" ht="108" hidden="1" customHeight="1" x14ac:dyDescent="0.25">
      <c r="A130" s="125"/>
      <c r="B130" s="215" t="s">
        <v>327</v>
      </c>
      <c r="C130" s="212"/>
      <c r="D130" s="212"/>
      <c r="E130" s="212"/>
      <c r="F130" s="212"/>
      <c r="G130" s="212"/>
      <c r="H130" s="212"/>
      <c r="I130" s="212"/>
      <c r="J130" s="211">
        <v>35000</v>
      </c>
      <c r="K130" s="212"/>
      <c r="L130" s="212"/>
      <c r="M130" s="97"/>
      <c r="N130" s="97"/>
      <c r="O130" s="97"/>
      <c r="P130" s="215" t="s">
        <v>328</v>
      </c>
      <c r="Q130" s="3"/>
    </row>
    <row r="131" spans="1:18" ht="80.25" hidden="1" customHeight="1" x14ac:dyDescent="0.25">
      <c r="A131" s="125"/>
      <c r="B131" s="215" t="s">
        <v>329</v>
      </c>
      <c r="C131" s="212"/>
      <c r="D131" s="212"/>
      <c r="E131" s="212"/>
      <c r="F131" s="212"/>
      <c r="G131" s="212"/>
      <c r="H131" s="212"/>
      <c r="I131" s="212"/>
      <c r="J131" s="211">
        <v>43630</v>
      </c>
      <c r="K131" s="212"/>
      <c r="L131" s="212"/>
      <c r="M131" s="97"/>
      <c r="N131" s="97"/>
      <c r="O131" s="97"/>
      <c r="P131" s="215" t="s">
        <v>340</v>
      </c>
      <c r="Q131" s="3"/>
    </row>
    <row r="132" spans="1:18" ht="78" hidden="1" customHeight="1" x14ac:dyDescent="0.25">
      <c r="A132" s="5"/>
      <c r="B132" s="215" t="s">
        <v>329</v>
      </c>
      <c r="C132" s="212"/>
      <c r="D132" s="212"/>
      <c r="E132" s="212"/>
      <c r="F132" s="212"/>
      <c r="G132" s="212"/>
      <c r="H132" s="212"/>
      <c r="I132" s="212"/>
      <c r="J132" s="211">
        <v>489000</v>
      </c>
      <c r="K132" s="212"/>
      <c r="L132" s="211">
        <v>489000</v>
      </c>
      <c r="M132" s="97"/>
      <c r="N132" s="97"/>
      <c r="O132" s="97"/>
      <c r="P132" s="215" t="s">
        <v>330</v>
      </c>
      <c r="Q132" s="3"/>
    </row>
    <row r="133" spans="1:18" ht="105" hidden="1" customHeight="1" x14ac:dyDescent="0.25">
      <c r="A133" s="5"/>
      <c r="B133" s="215" t="s">
        <v>327</v>
      </c>
      <c r="C133" s="212"/>
      <c r="D133" s="212"/>
      <c r="E133" s="212"/>
      <c r="F133" s="212"/>
      <c r="G133" s="212"/>
      <c r="H133" s="212"/>
      <c r="I133" s="212"/>
      <c r="J133" s="211">
        <v>199500</v>
      </c>
      <c r="K133" s="37"/>
      <c r="L133" s="211">
        <v>199500</v>
      </c>
      <c r="M133" s="97"/>
      <c r="N133" s="97"/>
      <c r="O133" s="97"/>
      <c r="P133" s="215" t="s">
        <v>331</v>
      </c>
      <c r="Q133" s="3"/>
    </row>
    <row r="134" spans="1:18" ht="120" customHeight="1" x14ac:dyDescent="0.25">
      <c r="A134" s="5"/>
      <c r="B134" s="215" t="s">
        <v>332</v>
      </c>
      <c r="C134" s="212"/>
      <c r="D134" s="212"/>
      <c r="E134" s="211">
        <v>27800000</v>
      </c>
      <c r="F134" s="212"/>
      <c r="G134" s="212"/>
      <c r="H134" s="212"/>
      <c r="I134" s="212"/>
      <c r="J134" s="37"/>
      <c r="K134" s="37"/>
      <c r="L134" s="37"/>
      <c r="M134" s="97"/>
      <c r="N134" s="97"/>
      <c r="O134" s="97"/>
      <c r="P134" s="216" t="s">
        <v>571</v>
      </c>
      <c r="Q134" s="3"/>
    </row>
    <row r="135" spans="1:18" ht="27.75" customHeight="1" x14ac:dyDescent="0.25">
      <c r="A135" s="5"/>
      <c r="B135" s="215" t="s">
        <v>333</v>
      </c>
      <c r="C135" s="212"/>
      <c r="D135" s="212"/>
      <c r="E135" s="211">
        <v>8100000</v>
      </c>
      <c r="F135" s="37"/>
      <c r="G135" s="37"/>
      <c r="H135" s="37"/>
      <c r="I135" s="212"/>
      <c r="J135" s="212"/>
      <c r="K135" s="212"/>
      <c r="L135" s="212"/>
      <c r="M135" s="204"/>
      <c r="N135" s="204"/>
      <c r="O135" s="204"/>
      <c r="P135" s="216" t="s">
        <v>567</v>
      </c>
      <c r="Q135" s="3"/>
    </row>
    <row r="136" spans="1:18" ht="66.75" customHeight="1" x14ac:dyDescent="0.25">
      <c r="A136" s="5"/>
      <c r="B136" s="215" t="s">
        <v>334</v>
      </c>
      <c r="C136" s="212"/>
      <c r="D136" s="212"/>
      <c r="E136" s="211">
        <v>49600000</v>
      </c>
      <c r="F136" s="37"/>
      <c r="G136" s="37"/>
      <c r="H136" s="37"/>
      <c r="I136" s="212"/>
      <c r="J136" s="212"/>
      <c r="K136" s="212"/>
      <c r="L136" s="212"/>
      <c r="M136" s="204"/>
      <c r="N136" s="204"/>
      <c r="O136" s="204"/>
      <c r="P136" s="216" t="s">
        <v>567</v>
      </c>
      <c r="Q136" s="3"/>
    </row>
    <row r="137" spans="1:18" ht="42" customHeight="1" x14ac:dyDescent="0.25">
      <c r="A137" s="5"/>
      <c r="B137" s="215" t="s">
        <v>335</v>
      </c>
      <c r="C137" s="212"/>
      <c r="D137" s="212"/>
      <c r="E137" s="211">
        <v>30400000</v>
      </c>
      <c r="F137" s="37"/>
      <c r="G137" s="37"/>
      <c r="H137" s="37"/>
      <c r="I137" s="212"/>
      <c r="J137" s="212"/>
      <c r="K137" s="212"/>
      <c r="L137" s="212"/>
      <c r="M137" s="204"/>
      <c r="N137" s="204"/>
      <c r="O137" s="204"/>
      <c r="P137" s="216" t="s">
        <v>567</v>
      </c>
      <c r="Q137" s="3"/>
    </row>
    <row r="138" spans="1:18" ht="39.75" customHeight="1" x14ac:dyDescent="0.25">
      <c r="A138" s="5"/>
      <c r="B138" s="215" t="s">
        <v>336</v>
      </c>
      <c r="C138" s="212"/>
      <c r="D138" s="212"/>
      <c r="E138" s="211">
        <v>2400000</v>
      </c>
      <c r="F138" s="37"/>
      <c r="G138" s="37"/>
      <c r="H138" s="37"/>
      <c r="I138" s="212"/>
      <c r="J138" s="212"/>
      <c r="K138" s="212"/>
      <c r="L138" s="212"/>
      <c r="M138" s="204"/>
      <c r="N138" s="204"/>
      <c r="O138" s="204"/>
      <c r="P138" s="216" t="s">
        <v>572</v>
      </c>
      <c r="Q138" s="3"/>
    </row>
    <row r="139" spans="1:18" ht="78" customHeight="1" x14ac:dyDescent="0.25">
      <c r="A139" s="5"/>
      <c r="B139" s="215" t="s">
        <v>337</v>
      </c>
      <c r="C139" s="212"/>
      <c r="D139" s="212"/>
      <c r="E139" s="211">
        <v>8714100</v>
      </c>
      <c r="F139" s="37"/>
      <c r="G139" s="37"/>
      <c r="H139" s="37"/>
      <c r="I139" s="212"/>
      <c r="J139" s="212"/>
      <c r="K139" s="212"/>
      <c r="L139" s="212"/>
      <c r="M139" s="204"/>
      <c r="N139" s="204"/>
      <c r="O139" s="204"/>
      <c r="P139" s="215" t="s">
        <v>573</v>
      </c>
      <c r="Q139" s="3"/>
    </row>
    <row r="140" spans="1:18" ht="63.75" x14ac:dyDescent="0.25">
      <c r="A140" s="5"/>
      <c r="B140" s="215" t="s">
        <v>338</v>
      </c>
      <c r="C140" s="212"/>
      <c r="D140" s="212"/>
      <c r="E140" s="211">
        <f>516000+2924900+4974364</f>
        <v>8415264</v>
      </c>
      <c r="F140" s="37"/>
      <c r="G140" s="37"/>
      <c r="H140" s="37"/>
      <c r="I140" s="212"/>
      <c r="J140" s="212"/>
      <c r="K140" s="212"/>
      <c r="L140" s="212"/>
      <c r="M140" s="204"/>
      <c r="N140" s="204"/>
      <c r="O140" s="204"/>
      <c r="P140" s="215" t="s">
        <v>675</v>
      </c>
      <c r="Q140" s="3"/>
    </row>
    <row r="141" spans="1:18" ht="39" customHeight="1" x14ac:dyDescent="0.25">
      <c r="A141" s="209"/>
      <c r="B141" s="210"/>
      <c r="C141" s="212"/>
      <c r="D141" s="212"/>
      <c r="E141" s="208">
        <f>163673000-1500000</f>
        <v>162173000</v>
      </c>
      <c r="F141" s="211"/>
      <c r="G141" s="211"/>
      <c r="H141" s="211"/>
      <c r="I141" s="211"/>
      <c r="J141" s="211"/>
      <c r="K141" s="211"/>
      <c r="L141" s="212"/>
      <c r="M141" s="204"/>
      <c r="N141" s="204"/>
      <c r="O141" s="204"/>
      <c r="P141" s="221" t="s">
        <v>671</v>
      </c>
      <c r="Q141" s="3"/>
    </row>
    <row r="142" spans="1:18" s="207" customFormat="1" ht="54" customHeight="1" x14ac:dyDescent="0.25">
      <c r="A142" s="209"/>
      <c r="B142" s="210" t="s">
        <v>560</v>
      </c>
      <c r="C142" s="212"/>
      <c r="D142" s="212"/>
      <c r="E142" s="208">
        <v>1500000</v>
      </c>
      <c r="F142" s="211"/>
      <c r="G142" s="211"/>
      <c r="H142" s="211"/>
      <c r="I142" s="211"/>
      <c r="J142" s="211"/>
      <c r="K142" s="211"/>
      <c r="L142" s="212"/>
      <c r="M142" s="204"/>
      <c r="N142" s="204"/>
      <c r="O142" s="204"/>
      <c r="P142" s="221" t="s">
        <v>423</v>
      </c>
      <c r="Q142" s="205"/>
      <c r="R142" s="206"/>
    </row>
    <row r="143" spans="1:18" ht="44.25" customHeight="1" x14ac:dyDescent="0.25">
      <c r="A143" s="209"/>
      <c r="B143" s="210" t="s">
        <v>542</v>
      </c>
      <c r="C143" s="212"/>
      <c r="D143" s="212"/>
      <c r="E143" s="208">
        <v>55000000</v>
      </c>
      <c r="F143" s="211"/>
      <c r="G143" s="211"/>
      <c r="H143" s="211"/>
      <c r="I143" s="211"/>
      <c r="J143" s="211"/>
      <c r="K143" s="211"/>
      <c r="L143" s="212"/>
      <c r="M143" s="204"/>
      <c r="N143" s="204"/>
      <c r="O143" s="204"/>
      <c r="P143" s="221" t="s">
        <v>605</v>
      </c>
      <c r="Q143" s="3"/>
    </row>
    <row r="144" spans="1:18" ht="80.25" customHeight="1" x14ac:dyDescent="0.25">
      <c r="A144" s="209"/>
      <c r="B144" s="210" t="s">
        <v>372</v>
      </c>
      <c r="C144" s="212"/>
      <c r="D144" s="212"/>
      <c r="E144" s="208">
        <v>100000000</v>
      </c>
      <c r="F144" s="211"/>
      <c r="G144" s="211"/>
      <c r="H144" s="211"/>
      <c r="I144" s="211"/>
      <c r="J144" s="211"/>
      <c r="K144" s="211"/>
      <c r="L144" s="212"/>
      <c r="M144" s="204"/>
      <c r="N144" s="204"/>
      <c r="O144" s="204"/>
      <c r="P144" s="221" t="s">
        <v>561</v>
      </c>
      <c r="Q144" s="3"/>
    </row>
    <row r="145" spans="1:17" ht="52.5" customHeight="1" x14ac:dyDescent="0.25">
      <c r="A145" s="209"/>
      <c r="B145" s="215" t="s">
        <v>370</v>
      </c>
      <c r="C145" s="212">
        <v>-36850600</v>
      </c>
      <c r="D145" s="212"/>
      <c r="E145" s="90"/>
      <c r="F145" s="212"/>
      <c r="G145" s="212"/>
      <c r="H145" s="212"/>
      <c r="I145" s="212"/>
      <c r="J145" s="212"/>
      <c r="K145" s="212"/>
      <c r="L145" s="212"/>
      <c r="M145" s="97"/>
      <c r="N145" s="97"/>
      <c r="O145" s="97"/>
      <c r="P145" s="215" t="s">
        <v>582</v>
      </c>
      <c r="Q145" s="3"/>
    </row>
    <row r="146" spans="1:17" ht="66" customHeight="1" x14ac:dyDescent="0.25">
      <c r="A146" s="209"/>
      <c r="B146" s="215" t="s">
        <v>371</v>
      </c>
      <c r="C146" s="212">
        <v>-7764257</v>
      </c>
      <c r="D146" s="212"/>
      <c r="E146" s="212"/>
      <c r="F146" s="212"/>
      <c r="G146" s="212"/>
      <c r="H146" s="212"/>
      <c r="I146" s="212"/>
      <c r="J146" s="212"/>
      <c r="K146" s="212"/>
      <c r="L146" s="212">
        <v>7459777</v>
      </c>
      <c r="M146" s="97"/>
      <c r="N146" s="97"/>
      <c r="O146" s="97"/>
      <c r="P146" s="215" t="s">
        <v>582</v>
      </c>
      <c r="Q146" s="3"/>
    </row>
    <row r="147" spans="1:17" ht="93.75" customHeight="1" x14ac:dyDescent="0.25">
      <c r="A147" s="209"/>
      <c r="B147" s="215" t="s">
        <v>310</v>
      </c>
      <c r="C147" s="211">
        <f>618633+1455434</f>
        <v>2074067</v>
      </c>
      <c r="D147" s="212"/>
      <c r="E147" s="212"/>
      <c r="F147" s="212"/>
      <c r="G147" s="212"/>
      <c r="H147" s="212"/>
      <c r="I147" s="212"/>
      <c r="J147" s="212"/>
      <c r="K147" s="212"/>
      <c r="L147" s="212"/>
      <c r="M147" s="97"/>
      <c r="N147" s="97"/>
      <c r="O147" s="97"/>
      <c r="P147" s="222" t="s">
        <v>579</v>
      </c>
      <c r="Q147" s="3"/>
    </row>
    <row r="148" spans="1:17" ht="51.75" hidden="1" customHeight="1" x14ac:dyDescent="0.25">
      <c r="A148" s="209"/>
      <c r="B148" s="215"/>
      <c r="C148" s="212"/>
      <c r="D148" s="212"/>
      <c r="E148" s="212"/>
      <c r="F148" s="212"/>
      <c r="G148" s="212"/>
      <c r="H148" s="212"/>
      <c r="I148" s="212"/>
      <c r="J148" s="212"/>
      <c r="K148" s="212"/>
      <c r="L148" s="212"/>
      <c r="M148" s="97"/>
      <c r="N148" s="97"/>
      <c r="O148" s="97"/>
      <c r="P148" s="222"/>
      <c r="Q148" s="3"/>
    </row>
    <row r="149" spans="1:17" ht="108.75" hidden="1" customHeight="1" x14ac:dyDescent="0.25">
      <c r="A149" s="209"/>
      <c r="B149" s="217" t="s">
        <v>372</v>
      </c>
      <c r="C149" s="212"/>
      <c r="D149" s="212"/>
      <c r="E149" s="37"/>
      <c r="F149" s="37"/>
      <c r="G149" s="37"/>
      <c r="H149" s="37"/>
      <c r="I149" s="37"/>
      <c r="J149" s="37">
        <f>7459777</f>
        <v>7459777</v>
      </c>
      <c r="K149" s="37"/>
      <c r="L149" s="212"/>
      <c r="M149" s="204"/>
      <c r="N149" s="204"/>
      <c r="O149" s="204"/>
      <c r="P149" s="39" t="s">
        <v>539</v>
      </c>
      <c r="Q149" s="3"/>
    </row>
    <row r="150" spans="1:17" ht="65.25" hidden="1" customHeight="1" x14ac:dyDescent="0.25">
      <c r="A150" s="209"/>
      <c r="B150" s="217"/>
      <c r="C150" s="212"/>
      <c r="D150" s="212"/>
      <c r="E150" s="37"/>
      <c r="F150" s="37"/>
      <c r="G150" s="37"/>
      <c r="H150" s="37"/>
      <c r="I150" s="37"/>
      <c r="J150" s="37"/>
      <c r="K150" s="37"/>
      <c r="L150" s="212"/>
      <c r="M150" s="204"/>
      <c r="N150" s="204"/>
      <c r="O150" s="204"/>
      <c r="P150" s="39"/>
      <c r="Q150" s="3"/>
    </row>
    <row r="151" spans="1:17" ht="185.25" hidden="1" customHeight="1" x14ac:dyDescent="0.25">
      <c r="A151" s="209"/>
      <c r="B151" s="217" t="s">
        <v>311</v>
      </c>
      <c r="C151" s="212"/>
      <c r="D151" s="212"/>
      <c r="E151" s="37"/>
      <c r="F151" s="37"/>
      <c r="G151" s="37"/>
      <c r="H151" s="37"/>
      <c r="I151" s="37"/>
      <c r="J151" s="37">
        <f>84000+138500</f>
        <v>222500</v>
      </c>
      <c r="K151" s="37"/>
      <c r="L151" s="212">
        <f>84000+138500</f>
        <v>222500</v>
      </c>
      <c r="M151" s="204"/>
      <c r="N151" s="204"/>
      <c r="O151" s="204"/>
      <c r="P151" s="39" t="s">
        <v>441</v>
      </c>
      <c r="Q151" s="3"/>
    </row>
    <row r="152" spans="1:17" ht="76.5" hidden="1" customHeight="1" x14ac:dyDescent="0.25">
      <c r="A152" s="125"/>
      <c r="B152" s="210"/>
      <c r="C152" s="212"/>
      <c r="D152" s="212"/>
      <c r="E152" s="37"/>
      <c r="F152" s="37"/>
      <c r="G152" s="37"/>
      <c r="H152" s="37"/>
      <c r="I152" s="37"/>
      <c r="J152" s="37"/>
      <c r="K152" s="37"/>
      <c r="L152" s="212"/>
      <c r="M152" s="204"/>
      <c r="N152" s="204"/>
      <c r="O152" s="204"/>
      <c r="P152" s="222"/>
      <c r="Q152" s="3"/>
    </row>
    <row r="153" spans="1:17" ht="41.25" customHeight="1" x14ac:dyDescent="0.25">
      <c r="A153" s="4" t="s">
        <v>76</v>
      </c>
      <c r="B153" s="168" t="s">
        <v>77</v>
      </c>
      <c r="C153" s="16">
        <f>C154+C155+C158</f>
        <v>14762800</v>
      </c>
      <c r="D153" s="16">
        <f t="shared" ref="D153:L153" si="35">D154+D155+D158</f>
        <v>0</v>
      </c>
      <c r="E153" s="16">
        <f t="shared" si="35"/>
        <v>0</v>
      </c>
      <c r="F153" s="16">
        <f t="shared" si="35"/>
        <v>0</v>
      </c>
      <c r="G153" s="16">
        <f t="shared" si="35"/>
        <v>0</v>
      </c>
      <c r="H153" s="16">
        <f t="shared" si="35"/>
        <v>0</v>
      </c>
      <c r="I153" s="16">
        <f t="shared" si="35"/>
        <v>27889</v>
      </c>
      <c r="J153" s="16">
        <f t="shared" si="35"/>
        <v>20912710</v>
      </c>
      <c r="K153" s="16">
        <f t="shared" si="35"/>
        <v>0</v>
      </c>
      <c r="L153" s="16">
        <f t="shared" si="35"/>
        <v>20912710</v>
      </c>
      <c r="M153" s="204"/>
      <c r="N153" s="204"/>
      <c r="O153" s="204"/>
      <c r="P153" s="40"/>
      <c r="Q153" s="3"/>
    </row>
    <row r="154" spans="1:17" ht="25.5" hidden="1" customHeight="1" x14ac:dyDescent="0.25">
      <c r="A154" s="4"/>
      <c r="B154" s="78" t="s">
        <v>86</v>
      </c>
      <c r="C154" s="96"/>
      <c r="D154" s="96"/>
      <c r="E154" s="96"/>
      <c r="F154" s="96"/>
      <c r="G154" s="96"/>
      <c r="H154" s="96"/>
      <c r="I154" s="96"/>
      <c r="J154" s="96"/>
      <c r="K154" s="96"/>
      <c r="L154" s="96"/>
      <c r="M154" s="96" t="e">
        <f>M155+M157+#REF!+#REF!</f>
        <v>#REF!</v>
      </c>
      <c r="N154" s="96" t="e">
        <f>N155+N157+#REF!+#REF!</f>
        <v>#REF!</v>
      </c>
      <c r="O154" s="96" t="e">
        <f>O155+O157+#REF!+#REF!</f>
        <v>#REF!</v>
      </c>
      <c r="P154" s="40"/>
      <c r="Q154" s="3"/>
    </row>
    <row r="155" spans="1:17" ht="28.5" customHeight="1" x14ac:dyDescent="0.25">
      <c r="A155" s="4"/>
      <c r="B155" s="169" t="s">
        <v>75</v>
      </c>
      <c r="C155" s="82">
        <f>SUM(C156:C157)</f>
        <v>14762800</v>
      </c>
      <c r="D155" s="82">
        <f t="shared" ref="D155:L155" si="36">SUM(D156:D157)</f>
        <v>0</v>
      </c>
      <c r="E155" s="82">
        <f t="shared" si="36"/>
        <v>0</v>
      </c>
      <c r="F155" s="82">
        <f t="shared" si="36"/>
        <v>0</v>
      </c>
      <c r="G155" s="82">
        <f t="shared" si="36"/>
        <v>0</v>
      </c>
      <c r="H155" s="82">
        <f t="shared" si="36"/>
        <v>0</v>
      </c>
      <c r="I155" s="82">
        <f t="shared" si="36"/>
        <v>0</v>
      </c>
      <c r="J155" s="82">
        <f t="shared" si="36"/>
        <v>20912710</v>
      </c>
      <c r="K155" s="82">
        <f t="shared" si="36"/>
        <v>0</v>
      </c>
      <c r="L155" s="82">
        <f t="shared" si="36"/>
        <v>20912710</v>
      </c>
      <c r="M155" s="41"/>
      <c r="N155" s="41"/>
      <c r="O155" s="41"/>
      <c r="P155" s="27"/>
      <c r="Q155" s="3"/>
    </row>
    <row r="156" spans="1:17" ht="68.25" customHeight="1" x14ac:dyDescent="0.25">
      <c r="A156" s="4"/>
      <c r="B156" s="215" t="s">
        <v>341</v>
      </c>
      <c r="C156" s="211">
        <v>14762800</v>
      </c>
      <c r="D156" s="37"/>
      <c r="E156" s="37"/>
      <c r="F156" s="37"/>
      <c r="G156" s="37"/>
      <c r="H156" s="37"/>
      <c r="I156" s="212"/>
      <c r="J156" s="37"/>
      <c r="K156" s="37"/>
      <c r="L156" s="211"/>
      <c r="M156" s="204"/>
      <c r="N156" s="204"/>
      <c r="O156" s="204"/>
      <c r="P156" s="215" t="s">
        <v>580</v>
      </c>
      <c r="Q156" s="3"/>
    </row>
    <row r="157" spans="1:17" ht="33.75" hidden="1" customHeight="1" x14ac:dyDescent="0.25">
      <c r="A157" s="4"/>
      <c r="B157" s="215" t="s">
        <v>341</v>
      </c>
      <c r="C157" s="96"/>
      <c r="D157" s="37"/>
      <c r="E157" s="37"/>
      <c r="F157" s="37"/>
      <c r="G157" s="37"/>
      <c r="H157" s="37"/>
      <c r="I157" s="96"/>
      <c r="J157" s="211">
        <v>20912710</v>
      </c>
      <c r="K157" s="37"/>
      <c r="L157" s="211">
        <v>20912710</v>
      </c>
      <c r="M157" s="42"/>
      <c r="N157" s="42"/>
      <c r="O157" s="42"/>
      <c r="P157" s="215" t="s">
        <v>342</v>
      </c>
      <c r="Q157" s="3"/>
    </row>
    <row r="158" spans="1:17" ht="25.5" x14ac:dyDescent="0.25">
      <c r="A158" s="4"/>
      <c r="B158" s="229" t="s">
        <v>86</v>
      </c>
      <c r="C158" s="96">
        <f>C159</f>
        <v>0</v>
      </c>
      <c r="D158" s="96">
        <f t="shared" ref="D158:O158" si="37">D159</f>
        <v>0</v>
      </c>
      <c r="E158" s="96">
        <f t="shared" si="37"/>
        <v>0</v>
      </c>
      <c r="F158" s="96">
        <f t="shared" si="37"/>
        <v>0</v>
      </c>
      <c r="G158" s="96">
        <f t="shared" si="37"/>
        <v>0</v>
      </c>
      <c r="H158" s="96">
        <f t="shared" si="37"/>
        <v>0</v>
      </c>
      <c r="I158" s="96">
        <f t="shared" si="37"/>
        <v>27889</v>
      </c>
      <c r="J158" s="96">
        <f t="shared" si="37"/>
        <v>0</v>
      </c>
      <c r="K158" s="96">
        <f t="shared" si="37"/>
        <v>0</v>
      </c>
      <c r="L158" s="96">
        <f t="shared" si="37"/>
        <v>0</v>
      </c>
      <c r="M158" s="96">
        <f t="shared" si="37"/>
        <v>0</v>
      </c>
      <c r="N158" s="96">
        <f t="shared" si="37"/>
        <v>0</v>
      </c>
      <c r="O158" s="96">
        <f t="shared" si="37"/>
        <v>0</v>
      </c>
      <c r="P158" s="215"/>
      <c r="Q158" s="3"/>
    </row>
    <row r="159" spans="1:17" ht="66.75" customHeight="1" x14ac:dyDescent="0.25">
      <c r="A159" s="4"/>
      <c r="B159" s="215" t="s">
        <v>521</v>
      </c>
      <c r="C159" s="96"/>
      <c r="D159" s="37"/>
      <c r="E159" s="37"/>
      <c r="F159" s="37"/>
      <c r="G159" s="37"/>
      <c r="H159" s="37"/>
      <c r="I159" s="96">
        <v>27889</v>
      </c>
      <c r="J159" s="211"/>
      <c r="K159" s="37"/>
      <c r="L159" s="211"/>
      <c r="M159" s="42"/>
      <c r="N159" s="42"/>
      <c r="O159" s="42"/>
      <c r="P159" s="215" t="s">
        <v>555</v>
      </c>
      <c r="Q159" s="3"/>
    </row>
    <row r="160" spans="1:17" ht="25.5" x14ac:dyDescent="0.25">
      <c r="A160" s="4" t="s">
        <v>606</v>
      </c>
      <c r="B160" s="170" t="s">
        <v>78</v>
      </c>
      <c r="C160" s="16">
        <f>C161+C164+C167+C171+C174+C178+C184+C179</f>
        <v>0</v>
      </c>
      <c r="D160" s="16">
        <f t="shared" ref="D160:L160" si="38">D161+D164+D167+D171+D174+D178+D184+D179</f>
        <v>0</v>
      </c>
      <c r="E160" s="16">
        <f>E161+E164+E167+E171+E174+E178+E184+E179</f>
        <v>1805003</v>
      </c>
      <c r="F160" s="16">
        <f t="shared" si="38"/>
        <v>0</v>
      </c>
      <c r="G160" s="16">
        <f t="shared" si="38"/>
        <v>0</v>
      </c>
      <c r="H160" s="16">
        <f t="shared" si="38"/>
        <v>0</v>
      </c>
      <c r="I160" s="16">
        <f t="shared" si="38"/>
        <v>0</v>
      </c>
      <c r="J160" s="16">
        <f t="shared" si="38"/>
        <v>8925040</v>
      </c>
      <c r="K160" s="16">
        <f t="shared" si="38"/>
        <v>0</v>
      </c>
      <c r="L160" s="16">
        <f t="shared" si="38"/>
        <v>8925040</v>
      </c>
      <c r="M160" s="204"/>
      <c r="N160" s="204"/>
      <c r="O160" s="204"/>
      <c r="P160" s="221"/>
      <c r="Q160" s="3"/>
    </row>
    <row r="161" spans="1:17" ht="25.5" hidden="1" customHeight="1" x14ac:dyDescent="0.25">
      <c r="A161" s="5"/>
      <c r="B161" s="78" t="s">
        <v>58</v>
      </c>
      <c r="C161" s="96">
        <f>C162+C163</f>
        <v>0</v>
      </c>
      <c r="D161" s="96">
        <f>D162+D163</f>
        <v>0</v>
      </c>
      <c r="E161" s="96">
        <f>E162+E163</f>
        <v>0</v>
      </c>
      <c r="F161" s="96">
        <f>F162+F163</f>
        <v>0</v>
      </c>
      <c r="G161" s="96">
        <f t="shared" ref="G161:I161" si="39">G162+G163</f>
        <v>0</v>
      </c>
      <c r="H161" s="96">
        <f t="shared" si="39"/>
        <v>0</v>
      </c>
      <c r="I161" s="96">
        <f t="shared" si="39"/>
        <v>0</v>
      </c>
      <c r="J161" s="96">
        <f>J162+J163</f>
        <v>0</v>
      </c>
      <c r="K161" s="96">
        <f>K162+K163</f>
        <v>0</v>
      </c>
      <c r="L161" s="96">
        <f>L162+L163</f>
        <v>0</v>
      </c>
      <c r="M161" s="204"/>
      <c r="N161" s="204"/>
      <c r="O161" s="204"/>
      <c r="P161" s="221"/>
      <c r="Q161" s="3"/>
    </row>
    <row r="162" spans="1:17" ht="15.75" hidden="1" customHeight="1" x14ac:dyDescent="0.25">
      <c r="A162" s="5"/>
      <c r="B162" s="24"/>
      <c r="C162" s="212"/>
      <c r="D162" s="212"/>
      <c r="E162" s="212"/>
      <c r="F162" s="212"/>
      <c r="G162" s="212"/>
      <c r="H162" s="212"/>
      <c r="I162" s="212"/>
      <c r="J162" s="212"/>
      <c r="K162" s="212"/>
      <c r="L162" s="212"/>
      <c r="M162" s="204"/>
      <c r="N162" s="204"/>
      <c r="O162" s="204"/>
      <c r="P162" s="43"/>
      <c r="Q162" s="3"/>
    </row>
    <row r="163" spans="1:17" ht="15.75" hidden="1" customHeight="1" x14ac:dyDescent="0.25">
      <c r="A163" s="5"/>
      <c r="B163" s="24"/>
      <c r="C163" s="212"/>
      <c r="D163" s="212"/>
      <c r="E163" s="212"/>
      <c r="F163" s="212"/>
      <c r="G163" s="212"/>
      <c r="H163" s="212"/>
      <c r="I163" s="212"/>
      <c r="J163" s="212"/>
      <c r="K163" s="212"/>
      <c r="L163" s="212"/>
      <c r="M163" s="204"/>
      <c r="N163" s="204"/>
      <c r="O163" s="204"/>
      <c r="P163" s="221"/>
      <c r="Q163" s="3"/>
    </row>
    <row r="164" spans="1:17" ht="15.75" hidden="1" customHeight="1" x14ac:dyDescent="0.25">
      <c r="A164" s="5"/>
      <c r="B164" s="78" t="s">
        <v>8</v>
      </c>
      <c r="C164" s="96">
        <f>C165+C166</f>
        <v>0</v>
      </c>
      <c r="D164" s="96">
        <f>D165+D166</f>
        <v>0</v>
      </c>
      <c r="E164" s="96">
        <f>E165+E166</f>
        <v>0</v>
      </c>
      <c r="F164" s="96">
        <f>F165+F166</f>
        <v>0</v>
      </c>
      <c r="G164" s="96"/>
      <c r="H164" s="96"/>
      <c r="I164" s="96">
        <f>I165+I166</f>
        <v>0</v>
      </c>
      <c r="J164" s="96">
        <f>J165+J166</f>
        <v>0</v>
      </c>
      <c r="K164" s="96">
        <f>K165+K166</f>
        <v>0</v>
      </c>
      <c r="L164" s="96">
        <f>L165+L166</f>
        <v>0</v>
      </c>
      <c r="M164" s="204"/>
      <c r="N164" s="204"/>
      <c r="O164" s="204"/>
      <c r="P164" s="221"/>
      <c r="Q164" s="3"/>
    </row>
    <row r="165" spans="1:17" ht="15.75" hidden="1" customHeight="1" x14ac:dyDescent="0.25">
      <c r="A165" s="5"/>
      <c r="B165" s="210"/>
      <c r="C165" s="212"/>
      <c r="D165" s="212"/>
      <c r="E165" s="212"/>
      <c r="F165" s="212"/>
      <c r="G165" s="212"/>
      <c r="H165" s="212"/>
      <c r="I165" s="212"/>
      <c r="J165" s="212"/>
      <c r="K165" s="212"/>
      <c r="L165" s="212"/>
      <c r="M165" s="204"/>
      <c r="N165" s="204"/>
      <c r="O165" s="204"/>
      <c r="P165" s="221"/>
      <c r="Q165" s="3"/>
    </row>
    <row r="166" spans="1:17" ht="15.75" hidden="1" customHeight="1" x14ac:dyDescent="0.25">
      <c r="A166" s="5"/>
      <c r="B166" s="101"/>
      <c r="C166" s="212"/>
      <c r="D166" s="212"/>
      <c r="E166" s="212"/>
      <c r="F166" s="212"/>
      <c r="G166" s="212"/>
      <c r="H166" s="212"/>
      <c r="I166" s="212"/>
      <c r="J166" s="212"/>
      <c r="K166" s="212"/>
      <c r="L166" s="212"/>
      <c r="M166" s="204"/>
      <c r="N166" s="204"/>
      <c r="O166" s="204"/>
      <c r="P166" s="14"/>
      <c r="Q166" s="3"/>
    </row>
    <row r="167" spans="1:17" ht="15.75" hidden="1" customHeight="1" x14ac:dyDescent="0.25">
      <c r="A167" s="5"/>
      <c r="B167" s="78" t="s">
        <v>69</v>
      </c>
      <c r="C167" s="96">
        <f>SUM(C168:C170)</f>
        <v>0</v>
      </c>
      <c r="D167" s="96">
        <f t="shared" ref="D167:L167" si="40">SUM(D168:D170)</f>
        <v>0</v>
      </c>
      <c r="E167" s="96">
        <f t="shared" si="40"/>
        <v>0</v>
      </c>
      <c r="F167" s="96">
        <f t="shared" ref="F167:H167" si="41">SUM(F168:F170)</f>
        <v>0</v>
      </c>
      <c r="G167" s="96">
        <f t="shared" si="41"/>
        <v>0</v>
      </c>
      <c r="H167" s="96">
        <f t="shared" si="41"/>
        <v>0</v>
      </c>
      <c r="I167" s="96">
        <f t="shared" si="40"/>
        <v>0</v>
      </c>
      <c r="J167" s="96">
        <f t="shared" si="40"/>
        <v>35800</v>
      </c>
      <c r="K167" s="96">
        <f t="shared" ref="K167" si="42">SUM(K168:K170)</f>
        <v>0</v>
      </c>
      <c r="L167" s="96">
        <f t="shared" si="40"/>
        <v>35800</v>
      </c>
      <c r="M167" s="44">
        <f t="shared" ref="M167:O167" si="43">SUM(M168:M173)</f>
        <v>0</v>
      </c>
      <c r="N167" s="44">
        <f t="shared" si="43"/>
        <v>0</v>
      </c>
      <c r="O167" s="44">
        <f t="shared" si="43"/>
        <v>0</v>
      </c>
      <c r="P167" s="45"/>
      <c r="Q167" s="3"/>
    </row>
    <row r="168" spans="1:17" ht="28.5" hidden="1" customHeight="1" x14ac:dyDescent="0.25">
      <c r="A168" s="5"/>
      <c r="B168" s="215"/>
      <c r="C168" s="212"/>
      <c r="D168" s="212"/>
      <c r="E168" s="212"/>
      <c r="F168" s="212"/>
      <c r="G168" s="212"/>
      <c r="H168" s="212"/>
      <c r="I168" s="212"/>
      <c r="J168" s="212">
        <f>12400</f>
        <v>12400</v>
      </c>
      <c r="K168" s="212"/>
      <c r="L168" s="212">
        <f>12400</f>
        <v>12400</v>
      </c>
      <c r="M168" s="97"/>
      <c r="N168" s="14"/>
      <c r="O168" s="97"/>
      <c r="P168" s="14" t="s">
        <v>343</v>
      </c>
      <c r="Q168" s="3"/>
    </row>
    <row r="169" spans="1:17" ht="33" hidden="1" customHeight="1" x14ac:dyDescent="0.25">
      <c r="A169" s="5"/>
      <c r="B169" s="215"/>
      <c r="C169" s="212"/>
      <c r="D169" s="212"/>
      <c r="E169" s="212"/>
      <c r="F169" s="212"/>
      <c r="G169" s="212"/>
      <c r="H169" s="212"/>
      <c r="I169" s="212"/>
      <c r="J169" s="212">
        <v>23400</v>
      </c>
      <c r="K169" s="212"/>
      <c r="L169" s="212">
        <v>23400</v>
      </c>
      <c r="M169" s="97"/>
      <c r="N169" s="14"/>
      <c r="O169" s="97"/>
      <c r="P169" s="215" t="s">
        <v>344</v>
      </c>
      <c r="Q169" s="3"/>
    </row>
    <row r="170" spans="1:17" ht="15.75" hidden="1" customHeight="1" x14ac:dyDescent="0.25">
      <c r="A170" s="5"/>
      <c r="B170" s="215"/>
      <c r="C170" s="212"/>
      <c r="D170" s="212"/>
      <c r="E170" s="212"/>
      <c r="F170" s="212"/>
      <c r="G170" s="212"/>
      <c r="H170" s="212"/>
      <c r="I170" s="212"/>
      <c r="J170" s="212"/>
      <c r="K170" s="212"/>
      <c r="L170" s="212"/>
      <c r="M170" s="9"/>
      <c r="N170" s="14"/>
      <c r="O170" s="9"/>
      <c r="P170" s="215"/>
      <c r="Q170" s="3"/>
    </row>
    <row r="171" spans="1:17" ht="38.25" hidden="1" customHeight="1" x14ac:dyDescent="0.25">
      <c r="A171" s="5"/>
      <c r="B171" s="169" t="s">
        <v>75</v>
      </c>
      <c r="C171" s="96">
        <f>C172+C173</f>
        <v>0</v>
      </c>
      <c r="D171" s="96">
        <f t="shared" ref="D171:L171" si="44">D172+D173</f>
        <v>0</v>
      </c>
      <c r="E171" s="96">
        <f t="shared" si="44"/>
        <v>0</v>
      </c>
      <c r="F171" s="96">
        <f t="shared" ref="F171:H171" si="45">F172+F173</f>
        <v>0</v>
      </c>
      <c r="G171" s="96">
        <f t="shared" si="45"/>
        <v>0</v>
      </c>
      <c r="H171" s="96">
        <f t="shared" si="45"/>
        <v>0</v>
      </c>
      <c r="I171" s="96">
        <f t="shared" si="44"/>
        <v>0</v>
      </c>
      <c r="J171" s="96">
        <f t="shared" si="44"/>
        <v>0</v>
      </c>
      <c r="K171" s="96">
        <f t="shared" ref="K171" si="46">K172+K173</f>
        <v>0</v>
      </c>
      <c r="L171" s="96">
        <f t="shared" si="44"/>
        <v>0</v>
      </c>
      <c r="M171" s="9"/>
      <c r="N171" s="14"/>
      <c r="O171" s="9"/>
      <c r="P171" s="14"/>
      <c r="Q171" s="3"/>
    </row>
    <row r="172" spans="1:17" ht="15.75" hidden="1" customHeight="1" x14ac:dyDescent="0.25">
      <c r="A172" s="5"/>
      <c r="B172" s="215"/>
      <c r="C172" s="212"/>
      <c r="D172" s="212"/>
      <c r="E172" s="212"/>
      <c r="F172" s="212"/>
      <c r="G172" s="212"/>
      <c r="H172" s="212"/>
      <c r="I172" s="212"/>
      <c r="J172" s="212"/>
      <c r="K172" s="212"/>
      <c r="L172" s="212"/>
      <c r="M172" s="9"/>
      <c r="N172" s="9"/>
      <c r="O172" s="9"/>
      <c r="P172" s="14"/>
      <c r="Q172" s="3"/>
    </row>
    <row r="173" spans="1:17" ht="15.75" hidden="1" customHeight="1" x14ac:dyDescent="0.25">
      <c r="A173" s="5"/>
      <c r="B173" s="215"/>
      <c r="C173" s="212"/>
      <c r="D173" s="212"/>
      <c r="E173" s="212"/>
      <c r="F173" s="212"/>
      <c r="G173" s="212"/>
      <c r="H173" s="212"/>
      <c r="I173" s="212"/>
      <c r="J173" s="212"/>
      <c r="K173" s="212"/>
      <c r="L173" s="212"/>
      <c r="M173" s="9"/>
      <c r="N173" s="9"/>
      <c r="O173" s="9"/>
      <c r="P173" s="14"/>
      <c r="Q173" s="3"/>
    </row>
    <row r="174" spans="1:17" x14ac:dyDescent="0.25">
      <c r="A174" s="5"/>
      <c r="B174" s="169" t="s">
        <v>49</v>
      </c>
      <c r="C174" s="96">
        <f>SUM(C175:C177)</f>
        <v>0</v>
      </c>
      <c r="D174" s="96">
        <f t="shared" ref="D174:L174" si="47">SUM(D175:D177)</f>
        <v>0</v>
      </c>
      <c r="E174" s="96">
        <f t="shared" si="47"/>
        <v>1805003</v>
      </c>
      <c r="F174" s="96">
        <f t="shared" si="47"/>
        <v>0</v>
      </c>
      <c r="G174" s="96">
        <f t="shared" si="47"/>
        <v>0</v>
      </c>
      <c r="H174" s="96">
        <f t="shared" si="47"/>
        <v>0</v>
      </c>
      <c r="I174" s="96">
        <f t="shared" si="47"/>
        <v>0</v>
      </c>
      <c r="J174" s="96">
        <f t="shared" si="47"/>
        <v>8889240</v>
      </c>
      <c r="K174" s="96">
        <f t="shared" si="47"/>
        <v>0</v>
      </c>
      <c r="L174" s="96">
        <f t="shared" si="47"/>
        <v>8889240</v>
      </c>
      <c r="M174" s="212">
        <f t="shared" ref="M174:O174" si="48">M177</f>
        <v>0</v>
      </c>
      <c r="N174" s="212">
        <f t="shared" si="48"/>
        <v>0</v>
      </c>
      <c r="O174" s="212">
        <f t="shared" si="48"/>
        <v>0</v>
      </c>
      <c r="P174" s="14"/>
      <c r="Q174" s="3"/>
    </row>
    <row r="175" spans="1:17" ht="41.25" hidden="1" customHeight="1" x14ac:dyDescent="0.25">
      <c r="A175" s="5"/>
      <c r="B175" s="215"/>
      <c r="C175" s="212"/>
      <c r="D175" s="212"/>
      <c r="E175" s="212"/>
      <c r="F175" s="212"/>
      <c r="G175" s="212"/>
      <c r="H175" s="212"/>
      <c r="I175" s="212"/>
      <c r="J175" s="212">
        <v>2500000</v>
      </c>
      <c r="K175" s="212"/>
      <c r="L175" s="212">
        <v>2500000</v>
      </c>
      <c r="M175" s="97"/>
      <c r="N175" s="97"/>
      <c r="O175" s="97"/>
      <c r="P175" s="34" t="s">
        <v>465</v>
      </c>
      <c r="Q175" s="3"/>
    </row>
    <row r="176" spans="1:17" ht="57" hidden="1" customHeight="1" x14ac:dyDescent="0.25">
      <c r="A176" s="5"/>
      <c r="B176" s="221"/>
      <c r="C176" s="212"/>
      <c r="D176" s="212"/>
      <c r="E176" s="208"/>
      <c r="F176" s="96"/>
      <c r="G176" s="212"/>
      <c r="H176" s="212"/>
      <c r="I176" s="212"/>
      <c r="J176" s="212">
        <v>6389240</v>
      </c>
      <c r="K176" s="212"/>
      <c r="L176" s="212">
        <v>6389240</v>
      </c>
      <c r="M176" s="97"/>
      <c r="N176" s="97"/>
      <c r="O176" s="97"/>
      <c r="P176" s="222" t="s">
        <v>345</v>
      </c>
      <c r="Q176" s="3"/>
    </row>
    <row r="177" spans="1:17" ht="55.5" customHeight="1" x14ac:dyDescent="0.25">
      <c r="A177" s="5"/>
      <c r="B177" s="221" t="s">
        <v>346</v>
      </c>
      <c r="C177" s="212"/>
      <c r="D177" s="212"/>
      <c r="E177" s="212">
        <v>1805003</v>
      </c>
      <c r="F177" s="212"/>
      <c r="G177" s="212"/>
      <c r="H177" s="212"/>
      <c r="I177" s="212"/>
      <c r="J177" s="212"/>
      <c r="K177" s="212"/>
      <c r="L177" s="212"/>
      <c r="M177" s="97"/>
      <c r="N177" s="97"/>
      <c r="O177" s="97"/>
      <c r="P177" s="216" t="s">
        <v>581</v>
      </c>
      <c r="Q177" s="3"/>
    </row>
    <row r="178" spans="1:17" ht="25.5" hidden="1" customHeight="1" x14ac:dyDescent="0.25">
      <c r="A178" s="5"/>
      <c r="B178" s="169" t="s">
        <v>163</v>
      </c>
      <c r="C178" s="96">
        <f>C183</f>
        <v>0</v>
      </c>
      <c r="D178" s="96">
        <f>D183</f>
        <v>0</v>
      </c>
      <c r="E178" s="96">
        <f>E183</f>
        <v>0</v>
      </c>
      <c r="F178" s="96">
        <f>F183</f>
        <v>0</v>
      </c>
      <c r="G178" s="96"/>
      <c r="H178" s="96"/>
      <c r="I178" s="96">
        <f>I183</f>
        <v>0</v>
      </c>
      <c r="J178" s="96">
        <f>J183</f>
        <v>0</v>
      </c>
      <c r="K178" s="96">
        <f>K183</f>
        <v>0</v>
      </c>
      <c r="L178" s="96">
        <f>L183</f>
        <v>0</v>
      </c>
      <c r="M178" s="9"/>
      <c r="N178" s="9"/>
      <c r="O178" s="9"/>
      <c r="P178" s="14"/>
      <c r="Q178" s="3"/>
    </row>
    <row r="179" spans="1:17" ht="25.5" hidden="1" customHeight="1" x14ac:dyDescent="0.25">
      <c r="A179" s="5"/>
      <c r="B179" s="171" t="s">
        <v>233</v>
      </c>
      <c r="C179" s="212">
        <f>C180</f>
        <v>0</v>
      </c>
      <c r="D179" s="212">
        <f t="shared" ref="D179:L179" si="49">D180</f>
        <v>0</v>
      </c>
      <c r="E179" s="212">
        <f t="shared" si="49"/>
        <v>0</v>
      </c>
      <c r="F179" s="212">
        <f t="shared" si="49"/>
        <v>0</v>
      </c>
      <c r="G179" s="212">
        <f t="shared" si="49"/>
        <v>0</v>
      </c>
      <c r="H179" s="212">
        <f t="shared" si="49"/>
        <v>0</v>
      </c>
      <c r="I179" s="212">
        <f t="shared" si="49"/>
        <v>0</v>
      </c>
      <c r="J179" s="212">
        <f t="shared" si="49"/>
        <v>0</v>
      </c>
      <c r="K179" s="212">
        <f t="shared" si="49"/>
        <v>0</v>
      </c>
      <c r="L179" s="212">
        <f t="shared" si="49"/>
        <v>0</v>
      </c>
      <c r="M179" s="9"/>
      <c r="N179" s="9"/>
      <c r="O179" s="9"/>
      <c r="P179" s="14"/>
      <c r="Q179" s="3"/>
    </row>
    <row r="180" spans="1:17" ht="15.75" hidden="1" customHeight="1" x14ac:dyDescent="0.25">
      <c r="A180" s="5"/>
      <c r="B180" s="221"/>
      <c r="C180" s="212"/>
      <c r="D180" s="212"/>
      <c r="E180" s="212"/>
      <c r="F180" s="212"/>
      <c r="G180" s="212"/>
      <c r="H180" s="212"/>
      <c r="I180" s="212"/>
      <c r="J180" s="212"/>
      <c r="K180" s="212"/>
      <c r="L180" s="212"/>
      <c r="M180" s="9"/>
      <c r="N180" s="9"/>
      <c r="O180" s="9"/>
      <c r="P180" s="14"/>
      <c r="Q180" s="3"/>
    </row>
    <row r="181" spans="1:17" ht="15.75" hidden="1" customHeight="1" x14ac:dyDescent="0.25">
      <c r="A181" s="5"/>
      <c r="B181" s="169"/>
      <c r="C181" s="96"/>
      <c r="D181" s="96"/>
      <c r="E181" s="96"/>
      <c r="F181" s="96"/>
      <c r="G181" s="96"/>
      <c r="H181" s="96"/>
      <c r="I181" s="96"/>
      <c r="J181" s="96"/>
      <c r="K181" s="96"/>
      <c r="L181" s="96"/>
      <c r="M181" s="9"/>
      <c r="N181" s="9"/>
      <c r="O181" s="9"/>
      <c r="P181" s="14"/>
      <c r="Q181" s="3"/>
    </row>
    <row r="182" spans="1:17" ht="15.75" hidden="1" customHeight="1" x14ac:dyDescent="0.25">
      <c r="A182" s="5"/>
      <c r="B182" s="169"/>
      <c r="C182" s="96"/>
      <c r="D182" s="96"/>
      <c r="E182" s="96"/>
      <c r="F182" s="96"/>
      <c r="G182" s="96"/>
      <c r="H182" s="96"/>
      <c r="I182" s="96"/>
      <c r="J182" s="96"/>
      <c r="K182" s="96"/>
      <c r="L182" s="96"/>
      <c r="M182" s="9"/>
      <c r="N182" s="9"/>
      <c r="O182" s="9"/>
      <c r="P182" s="14"/>
      <c r="Q182" s="3"/>
    </row>
    <row r="183" spans="1:17" ht="15.75" hidden="1" customHeight="1" x14ac:dyDescent="0.25">
      <c r="A183" s="5"/>
      <c r="B183" s="215"/>
      <c r="C183" s="212"/>
      <c r="D183" s="212"/>
      <c r="E183" s="212"/>
      <c r="F183" s="212"/>
      <c r="G183" s="212"/>
      <c r="H183" s="212"/>
      <c r="I183" s="212"/>
      <c r="J183" s="212"/>
      <c r="K183" s="212"/>
      <c r="L183" s="212"/>
      <c r="M183" s="9"/>
      <c r="N183" s="9"/>
      <c r="O183" s="9"/>
      <c r="P183" s="14"/>
      <c r="Q183" s="3"/>
    </row>
    <row r="184" spans="1:17" ht="25.5" hidden="1" customHeight="1" x14ac:dyDescent="0.25">
      <c r="A184" s="5"/>
      <c r="B184" s="78" t="s">
        <v>71</v>
      </c>
      <c r="C184" s="96">
        <f>C185</f>
        <v>0</v>
      </c>
      <c r="D184" s="96">
        <f t="shared" ref="D184:L184" si="50">D185</f>
        <v>0</v>
      </c>
      <c r="E184" s="96">
        <f t="shared" si="50"/>
        <v>0</v>
      </c>
      <c r="F184" s="96">
        <f t="shared" si="50"/>
        <v>0</v>
      </c>
      <c r="G184" s="96"/>
      <c r="H184" s="96"/>
      <c r="I184" s="96">
        <f t="shared" si="50"/>
        <v>0</v>
      </c>
      <c r="J184" s="96">
        <f t="shared" si="50"/>
        <v>0</v>
      </c>
      <c r="K184" s="96">
        <f t="shared" si="50"/>
        <v>0</v>
      </c>
      <c r="L184" s="96">
        <f t="shared" si="50"/>
        <v>0</v>
      </c>
      <c r="M184" s="9"/>
      <c r="N184" s="9"/>
      <c r="O184" s="9"/>
      <c r="P184" s="14"/>
      <c r="Q184" s="3"/>
    </row>
    <row r="185" spans="1:17" ht="15.75" hidden="1" customHeight="1" x14ac:dyDescent="0.25">
      <c r="A185" s="5"/>
      <c r="B185" s="215"/>
      <c r="C185" s="212"/>
      <c r="D185" s="212"/>
      <c r="E185" s="212"/>
      <c r="F185" s="212"/>
      <c r="G185" s="212"/>
      <c r="H185" s="212"/>
      <c r="I185" s="212"/>
      <c r="J185" s="212"/>
      <c r="K185" s="212"/>
      <c r="L185" s="212"/>
      <c r="M185" s="9"/>
      <c r="N185" s="9"/>
      <c r="O185" s="9"/>
      <c r="P185" s="14"/>
      <c r="Q185" s="3"/>
    </row>
    <row r="186" spans="1:17" ht="38.25" hidden="1" customHeight="1" x14ac:dyDescent="0.25">
      <c r="A186" s="5" t="s">
        <v>35</v>
      </c>
      <c r="B186" s="172" t="s">
        <v>36</v>
      </c>
      <c r="C186" s="16">
        <f t="shared" ref="C186:L186" si="51">C187</f>
        <v>0</v>
      </c>
      <c r="D186" s="16">
        <f t="shared" si="51"/>
        <v>0</v>
      </c>
      <c r="E186" s="16">
        <f t="shared" si="51"/>
        <v>0</v>
      </c>
      <c r="F186" s="16">
        <f t="shared" si="51"/>
        <v>0</v>
      </c>
      <c r="G186" s="16">
        <f t="shared" si="51"/>
        <v>0</v>
      </c>
      <c r="H186" s="16">
        <f t="shared" si="51"/>
        <v>0</v>
      </c>
      <c r="I186" s="16">
        <f t="shared" si="51"/>
        <v>0</v>
      </c>
      <c r="J186" s="16">
        <f t="shared" si="51"/>
        <v>513500</v>
      </c>
      <c r="K186" s="16">
        <f t="shared" si="51"/>
        <v>0</v>
      </c>
      <c r="L186" s="16">
        <f t="shared" si="51"/>
        <v>513500</v>
      </c>
      <c r="M186" s="204"/>
      <c r="N186" s="204"/>
      <c r="O186" s="204"/>
      <c r="P186" s="221"/>
      <c r="Q186" s="3"/>
    </row>
    <row r="187" spans="1:17" ht="25.5" hidden="1" customHeight="1" x14ac:dyDescent="0.25">
      <c r="A187" s="4" t="s">
        <v>37</v>
      </c>
      <c r="B187" s="98" t="s">
        <v>187</v>
      </c>
      <c r="C187" s="16">
        <f>C188+C191+C193+C195+C198+C200</f>
        <v>0</v>
      </c>
      <c r="D187" s="16">
        <f t="shared" ref="D187:L187" si="52">D188+D191+D193+D195+D198+D200</f>
        <v>0</v>
      </c>
      <c r="E187" s="16">
        <f>E188+E191+E193+E195+E198+E200</f>
        <v>0</v>
      </c>
      <c r="F187" s="16">
        <f t="shared" si="52"/>
        <v>0</v>
      </c>
      <c r="G187" s="16">
        <f t="shared" si="52"/>
        <v>0</v>
      </c>
      <c r="H187" s="16">
        <f t="shared" si="52"/>
        <v>0</v>
      </c>
      <c r="I187" s="16">
        <f t="shared" si="52"/>
        <v>0</v>
      </c>
      <c r="J187" s="16">
        <f>J188+J191+J193+J195+J198+J200</f>
        <v>513500</v>
      </c>
      <c r="K187" s="16">
        <f t="shared" si="52"/>
        <v>0</v>
      </c>
      <c r="L187" s="16">
        <f t="shared" si="52"/>
        <v>513500</v>
      </c>
      <c r="M187" s="204"/>
      <c r="N187" s="204"/>
      <c r="O187" s="204"/>
      <c r="P187" s="221"/>
      <c r="Q187" s="3"/>
    </row>
    <row r="188" spans="1:17" ht="38.25" hidden="1" customHeight="1" x14ac:dyDescent="0.25">
      <c r="A188" s="5"/>
      <c r="B188" s="169" t="s">
        <v>75</v>
      </c>
      <c r="C188" s="96">
        <f>C189+C190</f>
        <v>0</v>
      </c>
      <c r="D188" s="96">
        <f t="shared" ref="D188:L188" si="53">D189+D190</f>
        <v>0</v>
      </c>
      <c r="E188" s="96">
        <f t="shared" si="53"/>
        <v>0</v>
      </c>
      <c r="F188" s="96">
        <f t="shared" si="53"/>
        <v>0</v>
      </c>
      <c r="G188" s="96">
        <f t="shared" si="53"/>
        <v>0</v>
      </c>
      <c r="H188" s="96">
        <f t="shared" si="53"/>
        <v>0</v>
      </c>
      <c r="I188" s="96">
        <f t="shared" si="53"/>
        <v>0</v>
      </c>
      <c r="J188" s="96">
        <f>J189+J190</f>
        <v>513500</v>
      </c>
      <c r="K188" s="96">
        <f t="shared" si="53"/>
        <v>0</v>
      </c>
      <c r="L188" s="96">
        <f t="shared" si="53"/>
        <v>513500</v>
      </c>
      <c r="M188" s="46">
        <f t="shared" ref="M188:O188" si="54">M211+M212+M213</f>
        <v>0</v>
      </c>
      <c r="N188" s="46">
        <f t="shared" si="54"/>
        <v>0</v>
      </c>
      <c r="O188" s="46">
        <f t="shared" si="54"/>
        <v>0</v>
      </c>
      <c r="P188" s="221"/>
      <c r="Q188" s="3"/>
    </row>
    <row r="189" spans="1:17" ht="45.75" hidden="1" customHeight="1" x14ac:dyDescent="0.25">
      <c r="A189" s="5"/>
      <c r="B189" s="215" t="s">
        <v>347</v>
      </c>
      <c r="C189" s="212"/>
      <c r="D189" s="212"/>
      <c r="E189" s="212"/>
      <c r="F189" s="212"/>
      <c r="G189" s="212"/>
      <c r="H189" s="212"/>
      <c r="I189" s="212"/>
      <c r="J189" s="7">
        <v>513500</v>
      </c>
      <c r="K189" s="212"/>
      <c r="L189" s="208"/>
      <c r="M189" s="204"/>
      <c r="N189" s="204"/>
      <c r="O189" s="204"/>
      <c r="P189" s="215" t="s">
        <v>348</v>
      </c>
      <c r="Q189" s="3"/>
    </row>
    <row r="190" spans="1:17" ht="200.25" hidden="1" customHeight="1" x14ac:dyDescent="0.25">
      <c r="A190" s="5"/>
      <c r="B190" s="38" t="s">
        <v>349</v>
      </c>
      <c r="C190" s="212"/>
      <c r="D190" s="212"/>
      <c r="E190" s="212"/>
      <c r="F190" s="212"/>
      <c r="G190" s="212"/>
      <c r="H190" s="212"/>
      <c r="I190" s="212"/>
      <c r="J190" s="212"/>
      <c r="K190" s="212"/>
      <c r="L190" s="7">
        <v>513500</v>
      </c>
      <c r="M190" s="204"/>
      <c r="N190" s="204"/>
      <c r="O190" s="204"/>
      <c r="P190" s="215" t="s">
        <v>350</v>
      </c>
      <c r="Q190" s="3"/>
    </row>
    <row r="191" spans="1:17" ht="15.75" hidden="1" customHeight="1" x14ac:dyDescent="0.25">
      <c r="A191" s="5"/>
      <c r="B191" s="169" t="s">
        <v>157</v>
      </c>
      <c r="C191" s="96">
        <f>C192</f>
        <v>0</v>
      </c>
      <c r="D191" s="96">
        <f t="shared" ref="D191:L191" si="55">D192</f>
        <v>0</v>
      </c>
      <c r="E191" s="96">
        <f t="shared" si="55"/>
        <v>0</v>
      </c>
      <c r="F191" s="96">
        <f t="shared" si="55"/>
        <v>0</v>
      </c>
      <c r="G191" s="96">
        <f t="shared" si="55"/>
        <v>0</v>
      </c>
      <c r="H191" s="96">
        <f t="shared" si="55"/>
        <v>0</v>
      </c>
      <c r="I191" s="96">
        <f t="shared" si="55"/>
        <v>0</v>
      </c>
      <c r="J191" s="96">
        <f t="shared" si="55"/>
        <v>0</v>
      </c>
      <c r="K191" s="96">
        <f t="shared" si="55"/>
        <v>0</v>
      </c>
      <c r="L191" s="96">
        <f t="shared" si="55"/>
        <v>0</v>
      </c>
      <c r="M191" s="46">
        <f t="shared" ref="M191:O191" si="56">M192+M193+M194</f>
        <v>0</v>
      </c>
      <c r="N191" s="46">
        <f t="shared" si="56"/>
        <v>0</v>
      </c>
      <c r="O191" s="46">
        <f t="shared" si="56"/>
        <v>0</v>
      </c>
      <c r="P191" s="221"/>
      <c r="Q191" s="3"/>
    </row>
    <row r="192" spans="1:17" ht="15.75" hidden="1" customHeight="1" x14ac:dyDescent="0.25">
      <c r="A192" s="5"/>
      <c r="B192" s="210"/>
      <c r="C192" s="212"/>
      <c r="D192" s="212"/>
      <c r="E192" s="212"/>
      <c r="F192" s="212"/>
      <c r="G192" s="212"/>
      <c r="H192" s="212"/>
      <c r="I192" s="212"/>
      <c r="J192" s="212"/>
      <c r="K192" s="212"/>
      <c r="L192" s="212"/>
      <c r="M192" s="204"/>
      <c r="N192" s="204"/>
      <c r="O192" s="204"/>
      <c r="P192" s="221"/>
      <c r="Q192" s="3"/>
    </row>
    <row r="193" spans="1:17" ht="25.5" hidden="1" customHeight="1" x14ac:dyDescent="0.25">
      <c r="A193" s="5"/>
      <c r="B193" s="171" t="s">
        <v>47</v>
      </c>
      <c r="C193" s="212">
        <f>C194</f>
        <v>0</v>
      </c>
      <c r="D193" s="212">
        <f t="shared" ref="D193:O193" si="57">D194</f>
        <v>0</v>
      </c>
      <c r="E193" s="212">
        <f t="shared" si="57"/>
        <v>0</v>
      </c>
      <c r="F193" s="212">
        <f t="shared" si="57"/>
        <v>0</v>
      </c>
      <c r="G193" s="212">
        <f t="shared" si="57"/>
        <v>0</v>
      </c>
      <c r="H193" s="212">
        <f t="shared" si="57"/>
        <v>0</v>
      </c>
      <c r="I193" s="212">
        <f t="shared" si="57"/>
        <v>0</v>
      </c>
      <c r="J193" s="212">
        <f t="shared" si="57"/>
        <v>0</v>
      </c>
      <c r="K193" s="212">
        <f t="shared" si="57"/>
        <v>0</v>
      </c>
      <c r="L193" s="212">
        <f t="shared" si="57"/>
        <v>0</v>
      </c>
      <c r="M193" s="212">
        <f t="shared" si="57"/>
        <v>0</v>
      </c>
      <c r="N193" s="212">
        <f t="shared" si="57"/>
        <v>0</v>
      </c>
      <c r="O193" s="212">
        <f t="shared" si="57"/>
        <v>0</v>
      </c>
      <c r="P193" s="221"/>
      <c r="Q193" s="3"/>
    </row>
    <row r="194" spans="1:17" ht="15.75" hidden="1" customHeight="1" x14ac:dyDescent="0.25">
      <c r="A194" s="5"/>
      <c r="B194" s="217"/>
      <c r="C194" s="212"/>
      <c r="D194" s="212"/>
      <c r="E194" s="212"/>
      <c r="F194" s="212"/>
      <c r="G194" s="212"/>
      <c r="H194" s="212"/>
      <c r="I194" s="212"/>
      <c r="J194" s="212"/>
      <c r="K194" s="212"/>
      <c r="L194" s="212"/>
      <c r="M194" s="204"/>
      <c r="N194" s="204"/>
      <c r="O194" s="204"/>
      <c r="P194" s="221"/>
      <c r="Q194" s="3"/>
    </row>
    <row r="195" spans="1:17" ht="25.5" hidden="1" customHeight="1" x14ac:dyDescent="0.25">
      <c r="A195" s="4"/>
      <c r="B195" s="78" t="s">
        <v>58</v>
      </c>
      <c r="C195" s="16">
        <f>C196+C197</f>
        <v>0</v>
      </c>
      <c r="D195" s="16">
        <f t="shared" ref="D195:L195" si="58">D196+D197</f>
        <v>0</v>
      </c>
      <c r="E195" s="16">
        <f t="shared" si="58"/>
        <v>0</v>
      </c>
      <c r="F195" s="16">
        <f t="shared" si="58"/>
        <v>0</v>
      </c>
      <c r="G195" s="16">
        <f t="shared" si="58"/>
        <v>0</v>
      </c>
      <c r="H195" s="16">
        <f t="shared" si="58"/>
        <v>0</v>
      </c>
      <c r="I195" s="16">
        <f t="shared" si="58"/>
        <v>0</v>
      </c>
      <c r="J195" s="16">
        <f t="shared" si="58"/>
        <v>0</v>
      </c>
      <c r="K195" s="16">
        <f t="shared" si="58"/>
        <v>0</v>
      </c>
      <c r="L195" s="16">
        <f t="shared" si="58"/>
        <v>0</v>
      </c>
      <c r="M195" s="204"/>
      <c r="N195" s="204"/>
      <c r="O195" s="204"/>
      <c r="P195" s="221"/>
      <c r="Q195" s="3"/>
    </row>
    <row r="196" spans="1:17" ht="15.75" hidden="1" customHeight="1" x14ac:dyDescent="0.25">
      <c r="A196" s="4"/>
      <c r="B196" s="98"/>
      <c r="C196" s="212"/>
      <c r="D196" s="212"/>
      <c r="E196" s="212"/>
      <c r="F196" s="212"/>
      <c r="G196" s="212"/>
      <c r="H196" s="212"/>
      <c r="I196" s="212"/>
      <c r="J196" s="212"/>
      <c r="K196" s="212"/>
      <c r="L196" s="212"/>
      <c r="M196" s="204"/>
      <c r="N196" s="204"/>
      <c r="O196" s="204"/>
      <c r="P196" s="221"/>
      <c r="Q196" s="3"/>
    </row>
    <row r="197" spans="1:17" ht="15.75" hidden="1" customHeight="1" x14ac:dyDescent="0.25">
      <c r="A197" s="4"/>
      <c r="B197" s="98"/>
      <c r="C197" s="212"/>
      <c r="D197" s="212"/>
      <c r="E197" s="212"/>
      <c r="F197" s="212"/>
      <c r="G197" s="212"/>
      <c r="H197" s="212"/>
      <c r="I197" s="212"/>
      <c r="J197" s="212"/>
      <c r="K197" s="212"/>
      <c r="L197" s="212"/>
      <c r="M197" s="204"/>
      <c r="N197" s="204"/>
      <c r="O197" s="204"/>
      <c r="P197" s="221"/>
      <c r="Q197" s="3"/>
    </row>
    <row r="198" spans="1:17" ht="15.75" hidden="1" customHeight="1" x14ac:dyDescent="0.25">
      <c r="A198" s="4"/>
      <c r="B198" s="224" t="s">
        <v>8</v>
      </c>
      <c r="C198" s="16">
        <f t="shared" ref="C198:L198" si="59">C199</f>
        <v>0</v>
      </c>
      <c r="D198" s="16">
        <f t="shared" si="59"/>
        <v>0</v>
      </c>
      <c r="E198" s="16">
        <f t="shared" si="59"/>
        <v>0</v>
      </c>
      <c r="F198" s="16">
        <f t="shared" si="59"/>
        <v>0</v>
      </c>
      <c r="G198" s="16">
        <f t="shared" si="59"/>
        <v>0</v>
      </c>
      <c r="H198" s="16">
        <f t="shared" si="59"/>
        <v>0</v>
      </c>
      <c r="I198" s="16">
        <f t="shared" si="59"/>
        <v>0</v>
      </c>
      <c r="J198" s="16">
        <f t="shared" si="59"/>
        <v>0</v>
      </c>
      <c r="K198" s="16">
        <f t="shared" si="59"/>
        <v>0</v>
      </c>
      <c r="L198" s="16">
        <f t="shared" si="59"/>
        <v>0</v>
      </c>
      <c r="M198" s="204"/>
      <c r="N198" s="204"/>
      <c r="O198" s="204"/>
      <c r="P198" s="24"/>
      <c r="Q198" s="3"/>
    </row>
    <row r="199" spans="1:17" ht="15.75" hidden="1" customHeight="1" x14ac:dyDescent="0.25">
      <c r="A199" s="4"/>
      <c r="B199" s="98"/>
      <c r="C199" s="212"/>
      <c r="D199" s="212"/>
      <c r="E199" s="212"/>
      <c r="F199" s="212"/>
      <c r="G199" s="212"/>
      <c r="H199" s="212"/>
      <c r="I199" s="212"/>
      <c r="J199" s="212"/>
      <c r="K199" s="212"/>
      <c r="L199" s="212"/>
      <c r="M199" s="204"/>
      <c r="N199" s="204"/>
      <c r="O199" s="204"/>
      <c r="P199" s="24"/>
      <c r="Q199" s="3"/>
    </row>
    <row r="200" spans="1:17" ht="15.75" hidden="1" customHeight="1" x14ac:dyDescent="0.25">
      <c r="A200" s="4"/>
      <c r="B200" s="173" t="s">
        <v>69</v>
      </c>
      <c r="C200" s="16">
        <f t="shared" ref="C200:L200" si="60">SUM(C201:C203)</f>
        <v>0</v>
      </c>
      <c r="D200" s="16">
        <f t="shared" si="60"/>
        <v>0</v>
      </c>
      <c r="E200" s="16">
        <f t="shared" si="60"/>
        <v>0</v>
      </c>
      <c r="F200" s="16">
        <f t="shared" si="60"/>
        <v>0</v>
      </c>
      <c r="G200" s="16">
        <f t="shared" si="60"/>
        <v>0</v>
      </c>
      <c r="H200" s="16">
        <f t="shared" si="60"/>
        <v>0</v>
      </c>
      <c r="I200" s="16">
        <f t="shared" si="60"/>
        <v>0</v>
      </c>
      <c r="J200" s="16">
        <f t="shared" si="60"/>
        <v>0</v>
      </c>
      <c r="K200" s="16">
        <f t="shared" si="60"/>
        <v>0</v>
      </c>
      <c r="L200" s="16">
        <f t="shared" si="60"/>
        <v>0</v>
      </c>
      <c r="M200" s="204"/>
      <c r="N200" s="204"/>
      <c r="O200" s="204"/>
      <c r="P200" s="221"/>
      <c r="Q200" s="3"/>
    </row>
    <row r="201" spans="1:17" ht="15.75" hidden="1" customHeight="1" x14ac:dyDescent="0.25">
      <c r="A201" s="4"/>
      <c r="B201" s="98"/>
      <c r="C201" s="212"/>
      <c r="D201" s="16"/>
      <c r="E201" s="16"/>
      <c r="F201" s="16"/>
      <c r="G201" s="16"/>
      <c r="H201" s="16"/>
      <c r="I201" s="16"/>
      <c r="J201" s="16"/>
      <c r="K201" s="16"/>
      <c r="L201" s="16"/>
      <c r="M201" s="204"/>
      <c r="N201" s="204"/>
      <c r="O201" s="204"/>
      <c r="P201" s="221"/>
      <c r="Q201" s="3"/>
    </row>
    <row r="202" spans="1:17" ht="15.75" hidden="1" customHeight="1" x14ac:dyDescent="0.25">
      <c r="A202" s="4"/>
      <c r="B202" s="210"/>
      <c r="C202" s="212"/>
      <c r="D202" s="16"/>
      <c r="E202" s="212"/>
      <c r="F202" s="212"/>
      <c r="G202" s="212"/>
      <c r="H202" s="16"/>
      <c r="I202" s="16"/>
      <c r="J202" s="212"/>
      <c r="K202" s="16"/>
      <c r="L202" s="16"/>
      <c r="M202" s="204"/>
      <c r="N202" s="204"/>
      <c r="O202" s="204"/>
      <c r="P202" s="221"/>
      <c r="Q202" s="3"/>
    </row>
    <row r="203" spans="1:17" ht="15.75" hidden="1" customHeight="1" x14ac:dyDescent="0.25">
      <c r="A203" s="4"/>
      <c r="B203" s="210"/>
      <c r="C203" s="212"/>
      <c r="D203" s="16"/>
      <c r="E203" s="212"/>
      <c r="F203" s="212"/>
      <c r="G203" s="212"/>
      <c r="H203" s="212"/>
      <c r="I203" s="212"/>
      <c r="J203" s="212"/>
      <c r="K203" s="16"/>
      <c r="L203" s="16"/>
      <c r="M203" s="204"/>
      <c r="N203" s="204"/>
      <c r="O203" s="204"/>
      <c r="P203" s="221"/>
      <c r="Q203" s="3"/>
    </row>
    <row r="204" spans="1:17" ht="15.75" hidden="1" customHeight="1" x14ac:dyDescent="0.25">
      <c r="A204" s="4"/>
      <c r="B204" s="98"/>
      <c r="C204" s="212"/>
      <c r="D204" s="16"/>
      <c r="E204" s="16"/>
      <c r="F204" s="16"/>
      <c r="G204" s="16"/>
      <c r="H204" s="16"/>
      <c r="I204" s="16"/>
      <c r="J204" s="16"/>
      <c r="K204" s="16"/>
      <c r="L204" s="16"/>
      <c r="M204" s="204"/>
      <c r="N204" s="204"/>
      <c r="O204" s="204"/>
      <c r="P204" s="221"/>
      <c r="Q204" s="3"/>
    </row>
    <row r="205" spans="1:17" ht="15.75" hidden="1" customHeight="1" x14ac:dyDescent="0.25">
      <c r="A205" s="5"/>
      <c r="B205" s="217"/>
      <c r="C205" s="212"/>
      <c r="D205" s="212"/>
      <c r="E205" s="212"/>
      <c r="F205" s="212"/>
      <c r="G205" s="212"/>
      <c r="H205" s="212"/>
      <c r="I205" s="212"/>
      <c r="J205" s="212"/>
      <c r="K205" s="212"/>
      <c r="L205" s="212"/>
      <c r="M205" s="204"/>
      <c r="N205" s="204"/>
      <c r="O205" s="204"/>
      <c r="P205" s="221"/>
      <c r="Q205" s="3"/>
    </row>
    <row r="206" spans="1:17" ht="15.75" hidden="1" customHeight="1" x14ac:dyDescent="0.25">
      <c r="A206" s="5"/>
      <c r="B206" s="217"/>
      <c r="C206" s="212"/>
      <c r="D206" s="212"/>
      <c r="E206" s="212"/>
      <c r="F206" s="212"/>
      <c r="G206" s="212"/>
      <c r="H206" s="212"/>
      <c r="I206" s="212"/>
      <c r="J206" s="212"/>
      <c r="K206" s="212"/>
      <c r="L206" s="212"/>
      <c r="M206" s="204"/>
      <c r="N206" s="204"/>
      <c r="O206" s="204"/>
      <c r="P206" s="221"/>
      <c r="Q206" s="3"/>
    </row>
    <row r="207" spans="1:17" ht="15.75" hidden="1" customHeight="1" x14ac:dyDescent="0.25">
      <c r="A207" s="5"/>
      <c r="B207" s="217"/>
      <c r="C207" s="212"/>
      <c r="D207" s="212"/>
      <c r="E207" s="212"/>
      <c r="F207" s="212"/>
      <c r="G207" s="212"/>
      <c r="H207" s="212"/>
      <c r="I207" s="212"/>
      <c r="J207" s="212"/>
      <c r="K207" s="212"/>
      <c r="L207" s="212"/>
      <c r="M207" s="204"/>
      <c r="N207" s="204"/>
      <c r="O207" s="204"/>
      <c r="P207" s="221"/>
      <c r="Q207" s="3"/>
    </row>
    <row r="208" spans="1:17" ht="15.75" hidden="1" customHeight="1" x14ac:dyDescent="0.25">
      <c r="A208" s="5"/>
      <c r="B208" s="217"/>
      <c r="C208" s="212"/>
      <c r="D208" s="212"/>
      <c r="E208" s="212"/>
      <c r="F208" s="212"/>
      <c r="G208" s="212"/>
      <c r="H208" s="212"/>
      <c r="I208" s="212"/>
      <c r="J208" s="212"/>
      <c r="K208" s="212"/>
      <c r="L208" s="212"/>
      <c r="M208" s="204"/>
      <c r="N208" s="204"/>
      <c r="O208" s="204"/>
      <c r="P208" s="221"/>
      <c r="Q208" s="3"/>
    </row>
    <row r="209" spans="1:17" ht="15.75" hidden="1" customHeight="1" x14ac:dyDescent="0.25">
      <c r="A209" s="5"/>
      <c r="B209" s="169"/>
      <c r="C209" s="96"/>
      <c r="D209" s="96"/>
      <c r="E209" s="96"/>
      <c r="F209" s="96"/>
      <c r="G209" s="96"/>
      <c r="H209" s="96"/>
      <c r="I209" s="96"/>
      <c r="J209" s="96"/>
      <c r="K209" s="96"/>
      <c r="L209" s="96"/>
      <c r="M209" s="46"/>
      <c r="N209" s="46"/>
      <c r="O209" s="46"/>
      <c r="P209" s="221"/>
      <c r="Q209" s="3"/>
    </row>
    <row r="210" spans="1:17" ht="15.75" hidden="1" customHeight="1" x14ac:dyDescent="0.25">
      <c r="A210" s="5"/>
      <c r="B210" s="169"/>
      <c r="C210" s="96"/>
      <c r="D210" s="96"/>
      <c r="E210" s="96"/>
      <c r="F210" s="96"/>
      <c r="G210" s="96"/>
      <c r="H210" s="96"/>
      <c r="I210" s="96"/>
      <c r="J210" s="96"/>
      <c r="K210" s="96"/>
      <c r="L210" s="96"/>
      <c r="M210" s="46"/>
      <c r="N210" s="46"/>
      <c r="O210" s="46"/>
      <c r="P210" s="221"/>
      <c r="Q210" s="3"/>
    </row>
    <row r="211" spans="1:17" ht="15.75" hidden="1" customHeight="1" x14ac:dyDescent="0.25">
      <c r="A211" s="5"/>
      <c r="B211" s="217"/>
      <c r="C211" s="212"/>
      <c r="D211" s="212"/>
      <c r="E211" s="212"/>
      <c r="F211" s="212"/>
      <c r="G211" s="212"/>
      <c r="H211" s="212"/>
      <c r="I211" s="212"/>
      <c r="J211" s="212"/>
      <c r="K211" s="212"/>
      <c r="L211" s="212"/>
      <c r="M211" s="204"/>
      <c r="N211" s="204"/>
      <c r="O211" s="204"/>
      <c r="P211" s="221"/>
      <c r="Q211" s="3"/>
    </row>
    <row r="212" spans="1:17" ht="15.75" hidden="1" customHeight="1" x14ac:dyDescent="0.25">
      <c r="A212" s="5"/>
      <c r="B212" s="217"/>
      <c r="C212" s="212"/>
      <c r="D212" s="212"/>
      <c r="E212" s="212"/>
      <c r="F212" s="212"/>
      <c r="G212" s="212"/>
      <c r="H212" s="212"/>
      <c r="I212" s="212"/>
      <c r="J212" s="212"/>
      <c r="K212" s="212"/>
      <c r="L212" s="212"/>
      <c r="M212" s="204"/>
      <c r="N212" s="204"/>
      <c r="O212" s="204"/>
      <c r="P212" s="221"/>
      <c r="Q212" s="3"/>
    </row>
    <row r="213" spans="1:17" ht="15.75" hidden="1" customHeight="1" x14ac:dyDescent="0.25">
      <c r="A213" s="5"/>
      <c r="B213" s="217"/>
      <c r="C213" s="212"/>
      <c r="D213" s="212"/>
      <c r="E213" s="212"/>
      <c r="F213" s="212"/>
      <c r="G213" s="212"/>
      <c r="H213" s="212"/>
      <c r="I213" s="212"/>
      <c r="J213" s="212"/>
      <c r="K213" s="212"/>
      <c r="L213" s="212"/>
      <c r="M213" s="204"/>
      <c r="N213" s="204"/>
      <c r="O213" s="204"/>
      <c r="P213" s="221"/>
      <c r="Q213" s="3"/>
    </row>
    <row r="214" spans="1:17" ht="53.25" customHeight="1" x14ac:dyDescent="0.25">
      <c r="A214" s="4" t="s">
        <v>607</v>
      </c>
      <c r="B214" s="168" t="s">
        <v>89</v>
      </c>
      <c r="C214" s="16">
        <f>C215+C228+C235</f>
        <v>0</v>
      </c>
      <c r="D214" s="16">
        <f t="shared" ref="D214:K214" si="61">D215+D228+D235</f>
        <v>0</v>
      </c>
      <c r="E214" s="16">
        <f t="shared" si="61"/>
        <v>40800730</v>
      </c>
      <c r="F214" s="16">
        <f t="shared" si="61"/>
        <v>0</v>
      </c>
      <c r="G214" s="16">
        <f t="shared" si="61"/>
        <v>0</v>
      </c>
      <c r="H214" s="16">
        <f t="shared" si="61"/>
        <v>0</v>
      </c>
      <c r="I214" s="16">
        <f t="shared" si="61"/>
        <v>2803791</v>
      </c>
      <c r="J214" s="16">
        <f t="shared" si="61"/>
        <v>104855</v>
      </c>
      <c r="K214" s="16">
        <f t="shared" si="61"/>
        <v>0</v>
      </c>
      <c r="L214" s="16">
        <f>L215+L228+L235</f>
        <v>104855</v>
      </c>
      <c r="M214" s="47"/>
      <c r="N214" s="47"/>
      <c r="O214" s="47"/>
      <c r="P214" s="221"/>
      <c r="Q214" s="3"/>
    </row>
    <row r="215" spans="1:17" ht="53.25" customHeight="1" x14ac:dyDescent="0.25">
      <c r="A215" s="4" t="s">
        <v>608</v>
      </c>
      <c r="B215" s="87" t="s">
        <v>609</v>
      </c>
      <c r="C215" s="16">
        <f>C218+C216+C222+C224</f>
        <v>0</v>
      </c>
      <c r="D215" s="16">
        <f t="shared" ref="D215:K215" si="62">D218+D216+D222+D224</f>
        <v>0</v>
      </c>
      <c r="E215" s="16">
        <f t="shared" si="62"/>
        <v>0</v>
      </c>
      <c r="F215" s="16">
        <f t="shared" si="62"/>
        <v>0</v>
      </c>
      <c r="G215" s="16">
        <f t="shared" si="62"/>
        <v>0</v>
      </c>
      <c r="H215" s="16">
        <f t="shared" si="62"/>
        <v>0</v>
      </c>
      <c r="I215" s="16">
        <f t="shared" si="62"/>
        <v>1271522</v>
      </c>
      <c r="J215" s="16">
        <f t="shared" si="62"/>
        <v>0</v>
      </c>
      <c r="K215" s="16">
        <f t="shared" si="62"/>
        <v>0</v>
      </c>
      <c r="L215" s="16">
        <f>L218+L216+L222</f>
        <v>0</v>
      </c>
      <c r="M215" s="8"/>
      <c r="N215" s="204"/>
      <c r="O215" s="204"/>
      <c r="P215" s="221"/>
      <c r="Q215" s="3"/>
    </row>
    <row r="216" spans="1:17" ht="25.5" hidden="1" customHeight="1" x14ac:dyDescent="0.25">
      <c r="A216" s="126"/>
      <c r="B216" s="173" t="s">
        <v>56</v>
      </c>
      <c r="C216" s="96">
        <f t="shared" ref="C216:K216" si="63">C217</f>
        <v>0</v>
      </c>
      <c r="D216" s="96">
        <f t="shared" si="63"/>
        <v>0</v>
      </c>
      <c r="E216" s="96">
        <f t="shared" si="63"/>
        <v>0</v>
      </c>
      <c r="F216" s="96">
        <f t="shared" si="63"/>
        <v>0</v>
      </c>
      <c r="G216" s="96">
        <f t="shared" si="63"/>
        <v>0</v>
      </c>
      <c r="H216" s="96">
        <f t="shared" si="63"/>
        <v>0</v>
      </c>
      <c r="I216" s="96">
        <f t="shared" si="63"/>
        <v>0</v>
      </c>
      <c r="J216" s="96">
        <f t="shared" si="63"/>
        <v>0</v>
      </c>
      <c r="K216" s="96">
        <f t="shared" si="63"/>
        <v>0</v>
      </c>
      <c r="L216" s="96">
        <f>L217</f>
        <v>0</v>
      </c>
      <c r="M216" s="8"/>
      <c r="N216" s="204"/>
      <c r="O216" s="204"/>
      <c r="P216" s="221"/>
      <c r="Q216" s="3"/>
    </row>
    <row r="217" spans="1:17" ht="15.75" hidden="1" customHeight="1" x14ac:dyDescent="0.25">
      <c r="A217" s="126"/>
      <c r="B217" s="210"/>
      <c r="C217" s="212"/>
      <c r="D217" s="212"/>
      <c r="E217" s="48"/>
      <c r="F217" s="48"/>
      <c r="G217" s="48"/>
      <c r="H217" s="48"/>
      <c r="I217" s="212"/>
      <c r="J217" s="212"/>
      <c r="K217" s="212"/>
      <c r="L217" s="212"/>
      <c r="M217" s="39"/>
      <c r="N217" s="204"/>
      <c r="O217" s="204"/>
      <c r="P217" s="215"/>
      <c r="Q217" s="3"/>
    </row>
    <row r="218" spans="1:17" ht="28.5" customHeight="1" x14ac:dyDescent="0.25">
      <c r="A218" s="5"/>
      <c r="B218" s="78" t="s">
        <v>86</v>
      </c>
      <c r="C218" s="96">
        <f>C219+C220</f>
        <v>0</v>
      </c>
      <c r="D218" s="96">
        <f t="shared" ref="D218:K218" si="64">D219+D220</f>
        <v>0</v>
      </c>
      <c r="E218" s="96">
        <f t="shared" si="64"/>
        <v>0</v>
      </c>
      <c r="F218" s="96">
        <f t="shared" si="64"/>
        <v>0</v>
      </c>
      <c r="G218" s="96">
        <f t="shared" si="64"/>
        <v>0</v>
      </c>
      <c r="H218" s="96">
        <f t="shared" si="64"/>
        <v>0</v>
      </c>
      <c r="I218" s="96">
        <f t="shared" si="64"/>
        <v>1271522</v>
      </c>
      <c r="J218" s="96">
        <f t="shared" si="64"/>
        <v>0</v>
      </c>
      <c r="K218" s="96">
        <f t="shared" si="64"/>
        <v>0</v>
      </c>
      <c r="L218" s="96">
        <f>L219+L220</f>
        <v>0</v>
      </c>
      <c r="M218" s="8"/>
      <c r="N218" s="204"/>
      <c r="O218" s="204"/>
      <c r="P218" s="221"/>
      <c r="Q218" s="3"/>
    </row>
    <row r="219" spans="1:17" ht="66" customHeight="1" x14ac:dyDescent="0.25">
      <c r="A219" s="5"/>
      <c r="B219" s="210" t="s">
        <v>240</v>
      </c>
      <c r="C219" s="212"/>
      <c r="D219" s="48"/>
      <c r="E219" s="48"/>
      <c r="F219" s="48"/>
      <c r="G219" s="212"/>
      <c r="H219" s="212"/>
      <c r="I219" s="212">
        <v>16521</v>
      </c>
      <c r="J219" s="212"/>
      <c r="K219" s="91"/>
      <c r="L219" s="208"/>
      <c r="M219" s="204"/>
      <c r="N219" s="215"/>
      <c r="O219" s="204"/>
      <c r="P219" s="215" t="s">
        <v>610</v>
      </c>
      <c r="Q219" s="3"/>
    </row>
    <row r="220" spans="1:17" ht="63.75" x14ac:dyDescent="0.25">
      <c r="A220" s="5"/>
      <c r="B220" s="106" t="s">
        <v>373</v>
      </c>
      <c r="C220" s="212"/>
      <c r="D220" s="48"/>
      <c r="E220" s="48"/>
      <c r="F220" s="48"/>
      <c r="G220" s="212"/>
      <c r="H220" s="212"/>
      <c r="I220" s="212">
        <v>1255001</v>
      </c>
      <c r="J220" s="212"/>
      <c r="K220" s="91"/>
      <c r="L220" s="212"/>
      <c r="M220" s="204"/>
      <c r="N220" s="215"/>
      <c r="O220" s="204"/>
      <c r="P220" s="215" t="s">
        <v>611</v>
      </c>
      <c r="Q220" s="3"/>
    </row>
    <row r="221" spans="1:17" ht="15.75" hidden="1" customHeight="1" x14ac:dyDescent="0.25">
      <c r="A221" s="5"/>
      <c r="B221" s="210"/>
      <c r="C221" s="212"/>
      <c r="D221" s="48"/>
      <c r="E221" s="48"/>
      <c r="F221" s="48"/>
      <c r="G221" s="48"/>
      <c r="H221" s="48"/>
      <c r="I221" s="212"/>
      <c r="J221" s="212"/>
      <c r="K221" s="212"/>
      <c r="L221" s="212"/>
      <c r="M221" s="39"/>
      <c r="N221" s="204"/>
      <c r="O221" s="204"/>
      <c r="P221" s="215"/>
      <c r="Q221" s="3"/>
    </row>
    <row r="222" spans="1:17" ht="25.5" hidden="1" customHeight="1" x14ac:dyDescent="0.25">
      <c r="A222" s="5"/>
      <c r="B222" s="169" t="s">
        <v>71</v>
      </c>
      <c r="C222" s="212">
        <f>C223</f>
        <v>0</v>
      </c>
      <c r="D222" s="212">
        <f t="shared" ref="D222:L222" si="65">D223</f>
        <v>0</v>
      </c>
      <c r="E222" s="212">
        <f t="shared" si="65"/>
        <v>0</v>
      </c>
      <c r="F222" s="212">
        <f t="shared" si="65"/>
        <v>0</v>
      </c>
      <c r="G222" s="212">
        <f t="shared" si="65"/>
        <v>0</v>
      </c>
      <c r="H222" s="212">
        <f t="shared" si="65"/>
        <v>0</v>
      </c>
      <c r="I222" s="212">
        <f t="shared" si="65"/>
        <v>0</v>
      </c>
      <c r="J222" s="212">
        <f t="shared" si="65"/>
        <v>0</v>
      </c>
      <c r="K222" s="212">
        <f t="shared" si="65"/>
        <v>0</v>
      </c>
      <c r="L222" s="212">
        <f t="shared" si="65"/>
        <v>0</v>
      </c>
      <c r="M222" s="39"/>
      <c r="N222" s="204"/>
      <c r="O222" s="204"/>
      <c r="P222" s="215"/>
      <c r="Q222" s="3"/>
    </row>
    <row r="223" spans="1:17" ht="15.75" hidden="1" customHeight="1" x14ac:dyDescent="0.25">
      <c r="A223" s="5"/>
      <c r="B223" s="210"/>
      <c r="C223" s="212"/>
      <c r="D223" s="48"/>
      <c r="E223" s="48"/>
      <c r="F223" s="48"/>
      <c r="G223" s="48"/>
      <c r="H223" s="48"/>
      <c r="I223" s="212"/>
      <c r="J223" s="212"/>
      <c r="K223" s="212"/>
      <c r="L223" s="212"/>
      <c r="M223" s="39"/>
      <c r="N223" s="204"/>
      <c r="O223" s="204"/>
      <c r="P223" s="215"/>
      <c r="Q223" s="3"/>
    </row>
    <row r="224" spans="1:17" ht="51" hidden="1" customHeight="1" x14ac:dyDescent="0.25">
      <c r="A224" s="5"/>
      <c r="B224" s="169" t="s">
        <v>224</v>
      </c>
      <c r="C224" s="212">
        <f>C225</f>
        <v>0</v>
      </c>
      <c r="D224" s="212">
        <f t="shared" ref="D224:L224" si="66">D225</f>
        <v>0</v>
      </c>
      <c r="E224" s="212">
        <f t="shared" si="66"/>
        <v>0</v>
      </c>
      <c r="F224" s="212">
        <f t="shared" si="66"/>
        <v>0</v>
      </c>
      <c r="G224" s="212">
        <f t="shared" si="66"/>
        <v>0</v>
      </c>
      <c r="H224" s="212">
        <f t="shared" si="66"/>
        <v>0</v>
      </c>
      <c r="I224" s="212">
        <f t="shared" si="66"/>
        <v>0</v>
      </c>
      <c r="J224" s="212">
        <f t="shared" si="66"/>
        <v>0</v>
      </c>
      <c r="K224" s="212">
        <f t="shared" si="66"/>
        <v>0</v>
      </c>
      <c r="L224" s="212">
        <f t="shared" si="66"/>
        <v>0</v>
      </c>
      <c r="M224" s="39"/>
      <c r="N224" s="204"/>
      <c r="O224" s="204"/>
      <c r="P224" s="215"/>
      <c r="Q224" s="3"/>
    </row>
    <row r="225" spans="1:17" ht="15.75" hidden="1" customHeight="1" x14ac:dyDescent="0.25">
      <c r="A225" s="5"/>
      <c r="B225" s="210"/>
      <c r="C225" s="212"/>
      <c r="D225" s="48"/>
      <c r="E225" s="48"/>
      <c r="F225" s="48"/>
      <c r="G225" s="48"/>
      <c r="H225" s="48"/>
      <c r="I225" s="212"/>
      <c r="J225" s="212"/>
      <c r="K225" s="212"/>
      <c r="L225" s="212"/>
      <c r="M225" s="39"/>
      <c r="N225" s="204"/>
      <c r="O225" s="204"/>
      <c r="P225" s="215"/>
      <c r="Q225" s="3"/>
    </row>
    <row r="226" spans="1:17" ht="15.75" hidden="1" customHeight="1" x14ac:dyDescent="0.25">
      <c r="A226" s="5"/>
      <c r="B226" s="210"/>
      <c r="C226" s="212"/>
      <c r="D226" s="48"/>
      <c r="E226" s="48"/>
      <c r="F226" s="48"/>
      <c r="G226" s="48"/>
      <c r="H226" s="48"/>
      <c r="I226" s="212"/>
      <c r="J226" s="212"/>
      <c r="K226" s="212"/>
      <c r="L226" s="212"/>
      <c r="M226" s="39"/>
      <c r="N226" s="204"/>
      <c r="O226" s="204"/>
      <c r="P226" s="215"/>
      <c r="Q226" s="3"/>
    </row>
    <row r="227" spans="1:17" ht="15.75" hidden="1" customHeight="1" x14ac:dyDescent="0.25">
      <c r="A227" s="5"/>
      <c r="B227" s="210"/>
      <c r="C227" s="212"/>
      <c r="D227" s="48"/>
      <c r="E227" s="48"/>
      <c r="F227" s="48"/>
      <c r="G227" s="48"/>
      <c r="H227" s="48"/>
      <c r="I227" s="212"/>
      <c r="J227" s="212"/>
      <c r="K227" s="212"/>
      <c r="L227" s="212"/>
      <c r="M227" s="39"/>
      <c r="N227" s="204"/>
      <c r="O227" s="204"/>
      <c r="P227" s="215"/>
      <c r="Q227" s="3"/>
    </row>
    <row r="228" spans="1:17" ht="53.25" customHeight="1" x14ac:dyDescent="0.25">
      <c r="A228" s="4" t="s">
        <v>612</v>
      </c>
      <c r="B228" s="168" t="s">
        <v>90</v>
      </c>
      <c r="C228" s="16">
        <f t="shared" ref="C228:L228" si="67">C229</f>
        <v>0</v>
      </c>
      <c r="D228" s="16">
        <f t="shared" si="67"/>
        <v>0</v>
      </c>
      <c r="E228" s="16">
        <f t="shared" si="67"/>
        <v>39558889</v>
      </c>
      <c r="F228" s="16">
        <f t="shared" si="67"/>
        <v>0</v>
      </c>
      <c r="G228" s="16">
        <f t="shared" si="67"/>
        <v>0</v>
      </c>
      <c r="H228" s="16">
        <f t="shared" si="67"/>
        <v>0</v>
      </c>
      <c r="I228" s="16">
        <f t="shared" si="67"/>
        <v>1473840</v>
      </c>
      <c r="J228" s="16">
        <f t="shared" si="67"/>
        <v>0</v>
      </c>
      <c r="K228" s="16">
        <f t="shared" si="67"/>
        <v>0</v>
      </c>
      <c r="L228" s="16">
        <f t="shared" si="67"/>
        <v>0</v>
      </c>
      <c r="M228" s="47"/>
      <c r="N228" s="47"/>
      <c r="O228" s="47"/>
      <c r="P228" s="221"/>
      <c r="Q228" s="3"/>
    </row>
    <row r="229" spans="1:17" ht="27.75" customHeight="1" x14ac:dyDescent="0.25">
      <c r="A229" s="5"/>
      <c r="B229" s="78" t="s">
        <v>86</v>
      </c>
      <c r="C229" s="96">
        <f>C230+C231+C232</f>
        <v>0</v>
      </c>
      <c r="D229" s="96">
        <f t="shared" ref="D229:L229" si="68">D230+D231+D232</f>
        <v>0</v>
      </c>
      <c r="E229" s="96">
        <f>E230+E231+E232</f>
        <v>39558889</v>
      </c>
      <c r="F229" s="96">
        <f t="shared" si="68"/>
        <v>0</v>
      </c>
      <c r="G229" s="96">
        <f t="shared" si="68"/>
        <v>0</v>
      </c>
      <c r="H229" s="96">
        <f t="shared" si="68"/>
        <v>0</v>
      </c>
      <c r="I229" s="96">
        <f t="shared" si="68"/>
        <v>1473840</v>
      </c>
      <c r="J229" s="96">
        <f>J230+J231+J232</f>
        <v>0</v>
      </c>
      <c r="K229" s="96">
        <f t="shared" si="68"/>
        <v>0</v>
      </c>
      <c r="L229" s="96">
        <f t="shared" si="68"/>
        <v>0</v>
      </c>
      <c r="M229" s="47"/>
      <c r="N229" s="47"/>
      <c r="O229" s="47"/>
      <c r="P229" s="221"/>
      <c r="Q229" s="3"/>
    </row>
    <row r="230" spans="1:17" ht="90.75" customHeight="1" x14ac:dyDescent="0.25">
      <c r="A230" s="5"/>
      <c r="B230" s="210" t="s">
        <v>241</v>
      </c>
      <c r="C230" s="212"/>
      <c r="D230" s="212"/>
      <c r="E230" s="212">
        <f>35558889+4000000</f>
        <v>39558889</v>
      </c>
      <c r="F230" s="212"/>
      <c r="G230" s="96"/>
      <c r="H230" s="96"/>
      <c r="I230" s="96"/>
      <c r="J230" s="96"/>
      <c r="K230" s="92"/>
      <c r="L230" s="92"/>
      <c r="M230" s="47"/>
      <c r="N230" s="221"/>
      <c r="O230" s="47"/>
      <c r="P230" s="221" t="s">
        <v>613</v>
      </c>
      <c r="Q230" s="3"/>
    </row>
    <row r="231" spans="1:17" ht="120" customHeight="1" x14ac:dyDescent="0.25">
      <c r="A231" s="5"/>
      <c r="B231" s="210" t="s">
        <v>242</v>
      </c>
      <c r="C231" s="212"/>
      <c r="D231" s="212"/>
      <c r="E231" s="212"/>
      <c r="F231" s="212"/>
      <c r="G231" s="212"/>
      <c r="H231" s="212"/>
      <c r="I231" s="96">
        <v>1473840</v>
      </c>
      <c r="J231" s="96"/>
      <c r="K231" s="92"/>
      <c r="L231" s="96"/>
      <c r="M231" s="47"/>
      <c r="N231" s="234"/>
      <c r="O231" s="47"/>
      <c r="P231" s="8" t="s">
        <v>614</v>
      </c>
      <c r="Q231" s="3"/>
    </row>
    <row r="232" spans="1:17" ht="15.75" hidden="1" customHeight="1" x14ac:dyDescent="0.25">
      <c r="A232" s="5"/>
      <c r="B232" s="210"/>
      <c r="C232" s="212"/>
      <c r="D232" s="212"/>
      <c r="E232" s="212"/>
      <c r="F232" s="212"/>
      <c r="G232" s="212"/>
      <c r="H232" s="212"/>
      <c r="I232" s="96"/>
      <c r="J232" s="96"/>
      <c r="K232" s="92"/>
      <c r="L232" s="92"/>
      <c r="M232" s="47"/>
      <c r="N232" s="234"/>
      <c r="O232" s="47"/>
      <c r="P232" s="8"/>
      <c r="Q232" s="3"/>
    </row>
    <row r="233" spans="1:17" ht="15.75" hidden="1" customHeight="1" x14ac:dyDescent="0.25">
      <c r="A233" s="5"/>
      <c r="B233" s="210"/>
      <c r="C233" s="96"/>
      <c r="D233" s="96"/>
      <c r="E233" s="96"/>
      <c r="F233" s="96"/>
      <c r="G233" s="96"/>
      <c r="H233" s="96"/>
      <c r="I233" s="96"/>
      <c r="J233" s="96"/>
      <c r="K233" s="96"/>
      <c r="L233" s="96"/>
      <c r="M233" s="47"/>
      <c r="N233" s="47"/>
      <c r="O233" s="47"/>
      <c r="P233" s="221"/>
      <c r="Q233" s="3"/>
    </row>
    <row r="234" spans="1:17" ht="15.75" hidden="1" customHeight="1" x14ac:dyDescent="0.25">
      <c r="A234" s="5"/>
      <c r="B234" s="210"/>
      <c r="C234" s="212"/>
      <c r="D234" s="212"/>
      <c r="E234" s="212"/>
      <c r="F234" s="212"/>
      <c r="G234" s="212"/>
      <c r="H234" s="212"/>
      <c r="I234" s="212"/>
      <c r="J234" s="212"/>
      <c r="K234" s="212"/>
      <c r="L234" s="212"/>
      <c r="M234" s="47"/>
      <c r="N234" s="47"/>
      <c r="O234" s="47"/>
      <c r="P234" s="221"/>
      <c r="Q234" s="3"/>
    </row>
    <row r="235" spans="1:17" ht="39.75" customHeight="1" x14ac:dyDescent="0.25">
      <c r="A235" s="4" t="s">
        <v>615</v>
      </c>
      <c r="B235" s="174" t="s">
        <v>188</v>
      </c>
      <c r="C235" s="16">
        <f t="shared" ref="C235:L235" si="69">C236</f>
        <v>0</v>
      </c>
      <c r="D235" s="16">
        <f t="shared" si="69"/>
        <v>0</v>
      </c>
      <c r="E235" s="16">
        <f t="shared" si="69"/>
        <v>1241841</v>
      </c>
      <c r="F235" s="16">
        <f t="shared" si="69"/>
        <v>0</v>
      </c>
      <c r="G235" s="16">
        <f t="shared" si="69"/>
        <v>0</v>
      </c>
      <c r="H235" s="16">
        <f t="shared" si="69"/>
        <v>0</v>
      </c>
      <c r="I235" s="16">
        <f t="shared" si="69"/>
        <v>58429</v>
      </c>
      <c r="J235" s="16">
        <f t="shared" si="69"/>
        <v>104855</v>
      </c>
      <c r="K235" s="16">
        <f t="shared" si="69"/>
        <v>0</v>
      </c>
      <c r="L235" s="16">
        <f t="shared" si="69"/>
        <v>104855</v>
      </c>
      <c r="M235" s="47"/>
      <c r="N235" s="47"/>
      <c r="O235" s="47"/>
      <c r="P235" s="221"/>
      <c r="Q235" s="3"/>
    </row>
    <row r="236" spans="1:17" ht="32.25" customHeight="1" x14ac:dyDescent="0.25">
      <c r="A236" s="115"/>
      <c r="B236" s="78" t="s">
        <v>86</v>
      </c>
      <c r="C236" s="96">
        <f t="shared" ref="C236:L236" si="70">C237+C238+C239</f>
        <v>0</v>
      </c>
      <c r="D236" s="96">
        <f t="shared" si="70"/>
        <v>0</v>
      </c>
      <c r="E236" s="96">
        <f t="shared" si="70"/>
        <v>1241841</v>
      </c>
      <c r="F236" s="96">
        <f t="shared" ref="F236:H236" si="71">F237+F238+F239</f>
        <v>0</v>
      </c>
      <c r="G236" s="96">
        <f t="shared" si="71"/>
        <v>0</v>
      </c>
      <c r="H236" s="96">
        <f t="shared" si="71"/>
        <v>0</v>
      </c>
      <c r="I236" s="96">
        <f t="shared" si="70"/>
        <v>58429</v>
      </c>
      <c r="J236" s="96">
        <f t="shared" si="70"/>
        <v>104855</v>
      </c>
      <c r="K236" s="96">
        <f t="shared" ref="K236" si="72">K237+K238+K239</f>
        <v>0</v>
      </c>
      <c r="L236" s="96">
        <f t="shared" si="70"/>
        <v>104855</v>
      </c>
      <c r="M236" s="47"/>
      <c r="N236" s="47"/>
      <c r="O236" s="47"/>
      <c r="P236" s="221"/>
      <c r="Q236" s="3"/>
    </row>
    <row r="237" spans="1:17" ht="53.25" customHeight="1" x14ac:dyDescent="0.25">
      <c r="A237" s="115"/>
      <c r="B237" s="175" t="s">
        <v>243</v>
      </c>
      <c r="C237" s="212"/>
      <c r="D237" s="212"/>
      <c r="E237" s="212"/>
      <c r="F237" s="212"/>
      <c r="G237" s="212"/>
      <c r="H237" s="212"/>
      <c r="I237" s="212">
        <v>58429</v>
      </c>
      <c r="J237" s="212"/>
      <c r="K237" s="212"/>
      <c r="L237" s="212"/>
      <c r="M237" s="47"/>
      <c r="N237" s="47"/>
      <c r="O237" s="47"/>
      <c r="P237" s="221" t="s">
        <v>447</v>
      </c>
      <c r="Q237" s="3"/>
    </row>
    <row r="238" spans="1:17" ht="40.5" customHeight="1" x14ac:dyDescent="0.25">
      <c r="A238" s="115"/>
      <c r="B238" s="175" t="s">
        <v>244</v>
      </c>
      <c r="C238" s="212"/>
      <c r="D238" s="212"/>
      <c r="E238" s="212">
        <v>1241841</v>
      </c>
      <c r="F238" s="212"/>
      <c r="G238" s="212"/>
      <c r="H238" s="212"/>
      <c r="I238" s="212"/>
      <c r="J238" s="212">
        <v>104855</v>
      </c>
      <c r="K238" s="212"/>
      <c r="L238" s="212">
        <v>104855</v>
      </c>
      <c r="M238" s="47"/>
      <c r="N238" s="47"/>
      <c r="O238" s="47"/>
      <c r="P238" s="221" t="s">
        <v>616</v>
      </c>
      <c r="Q238" s="3"/>
    </row>
    <row r="239" spans="1:17" ht="15.75" hidden="1" customHeight="1" x14ac:dyDescent="0.25">
      <c r="A239" s="115"/>
      <c r="B239" s="175"/>
      <c r="C239" s="212"/>
      <c r="D239" s="212"/>
      <c r="E239" s="212"/>
      <c r="F239" s="212"/>
      <c r="G239" s="212"/>
      <c r="H239" s="212"/>
      <c r="I239" s="212"/>
      <c r="J239" s="212"/>
      <c r="K239" s="212"/>
      <c r="L239" s="212"/>
      <c r="M239" s="47"/>
      <c r="N239" s="47"/>
      <c r="O239" s="47"/>
      <c r="P239" s="221"/>
      <c r="Q239" s="3"/>
    </row>
    <row r="240" spans="1:17" ht="39.75" customHeight="1" x14ac:dyDescent="0.25">
      <c r="A240" s="5" t="s">
        <v>38</v>
      </c>
      <c r="B240" s="168" t="s">
        <v>39</v>
      </c>
      <c r="C240" s="16">
        <f t="shared" ref="C240:L240" si="73">C241+C250</f>
        <v>-34853900</v>
      </c>
      <c r="D240" s="16">
        <f t="shared" si="73"/>
        <v>0</v>
      </c>
      <c r="E240" s="16">
        <f t="shared" si="73"/>
        <v>15000</v>
      </c>
      <c r="F240" s="16">
        <f t="shared" si="73"/>
        <v>0</v>
      </c>
      <c r="G240" s="16">
        <f t="shared" si="73"/>
        <v>0</v>
      </c>
      <c r="H240" s="16">
        <f t="shared" si="73"/>
        <v>0</v>
      </c>
      <c r="I240" s="16">
        <f t="shared" si="73"/>
        <v>1224221</v>
      </c>
      <c r="J240" s="16">
        <f t="shared" si="73"/>
        <v>351897</v>
      </c>
      <c r="K240" s="16">
        <f t="shared" si="73"/>
        <v>0</v>
      </c>
      <c r="L240" s="16">
        <f t="shared" si="73"/>
        <v>351897</v>
      </c>
      <c r="M240" s="16" t="e">
        <f>M241+#REF!+M250</f>
        <v>#REF!</v>
      </c>
      <c r="N240" s="16" t="e">
        <f>N241+#REF!+N250</f>
        <v>#REF!</v>
      </c>
      <c r="O240" s="16" t="e">
        <f>O241+#REF!+O250</f>
        <v>#REF!</v>
      </c>
      <c r="P240" s="221"/>
      <c r="Q240" s="3"/>
    </row>
    <row r="241" spans="1:17" ht="41.25" customHeight="1" x14ac:dyDescent="0.25">
      <c r="A241" s="4" t="s">
        <v>40</v>
      </c>
      <c r="B241" s="168" t="s">
        <v>41</v>
      </c>
      <c r="C241" s="16">
        <f t="shared" ref="C241:L241" si="74">C242</f>
        <v>-34853900</v>
      </c>
      <c r="D241" s="16">
        <f t="shared" si="74"/>
        <v>0</v>
      </c>
      <c r="E241" s="16">
        <f t="shared" si="74"/>
        <v>15000</v>
      </c>
      <c r="F241" s="16">
        <f t="shared" si="74"/>
        <v>0</v>
      </c>
      <c r="G241" s="16">
        <f t="shared" si="74"/>
        <v>0</v>
      </c>
      <c r="H241" s="16">
        <f t="shared" si="74"/>
        <v>0</v>
      </c>
      <c r="I241" s="16">
        <f t="shared" si="74"/>
        <v>1224221</v>
      </c>
      <c r="J241" s="16">
        <f t="shared" si="74"/>
        <v>351897</v>
      </c>
      <c r="K241" s="16">
        <f t="shared" si="74"/>
        <v>0</v>
      </c>
      <c r="L241" s="16">
        <f t="shared" si="74"/>
        <v>351897</v>
      </c>
      <c r="M241" s="204"/>
      <c r="N241" s="204"/>
      <c r="O241" s="204"/>
      <c r="P241" s="221"/>
      <c r="Q241" s="3"/>
    </row>
    <row r="242" spans="1:17" ht="29.25" customHeight="1" x14ac:dyDescent="0.25">
      <c r="A242" s="127"/>
      <c r="B242" s="169" t="s">
        <v>42</v>
      </c>
      <c r="C242" s="96">
        <f t="shared" ref="C242:I242" si="75">C243+C244+C245+C246+C247+C248+C249</f>
        <v>-34853900</v>
      </c>
      <c r="D242" s="96">
        <f t="shared" si="75"/>
        <v>0</v>
      </c>
      <c r="E242" s="96">
        <f t="shared" si="75"/>
        <v>15000</v>
      </c>
      <c r="F242" s="96">
        <f t="shared" si="75"/>
        <v>0</v>
      </c>
      <c r="G242" s="96">
        <f t="shared" si="75"/>
        <v>0</v>
      </c>
      <c r="H242" s="96">
        <f t="shared" si="75"/>
        <v>0</v>
      </c>
      <c r="I242" s="96">
        <f t="shared" si="75"/>
        <v>1224221</v>
      </c>
      <c r="J242" s="96">
        <f>J243+J244+J245+J246+J247+J248+J249</f>
        <v>351897</v>
      </c>
      <c r="K242" s="96">
        <f t="shared" ref="K242:L242" si="76">K243+K244+K245+K246+K247+K248+K249</f>
        <v>0</v>
      </c>
      <c r="L242" s="96">
        <f t="shared" si="76"/>
        <v>351897</v>
      </c>
      <c r="M242" s="96">
        <f t="shared" ref="M242:O242" si="77">M243+M244+M245+M246+M247+M248</f>
        <v>0</v>
      </c>
      <c r="N242" s="96">
        <f t="shared" si="77"/>
        <v>0</v>
      </c>
      <c r="O242" s="96">
        <f t="shared" si="77"/>
        <v>0</v>
      </c>
      <c r="P242" s="221"/>
      <c r="Q242" s="3"/>
    </row>
    <row r="243" spans="1:17" ht="43.5" customHeight="1" x14ac:dyDescent="0.25">
      <c r="A243" s="128"/>
      <c r="B243" s="221"/>
      <c r="C243" s="212">
        <v>-7172400</v>
      </c>
      <c r="D243" s="212"/>
      <c r="E243" s="212"/>
      <c r="F243" s="212"/>
      <c r="G243" s="212"/>
      <c r="H243" s="212"/>
      <c r="I243" s="212"/>
      <c r="J243" s="212"/>
      <c r="K243" s="212"/>
      <c r="L243" s="212"/>
      <c r="M243" s="204"/>
      <c r="N243" s="204"/>
      <c r="O243" s="204"/>
      <c r="P243" s="215" t="s">
        <v>582</v>
      </c>
      <c r="Q243" s="3"/>
    </row>
    <row r="244" spans="1:17" ht="39.75" customHeight="1" x14ac:dyDescent="0.25">
      <c r="A244" s="128"/>
      <c r="B244" s="221"/>
      <c r="C244" s="212">
        <v>-27681500</v>
      </c>
      <c r="D244" s="212"/>
      <c r="E244" s="212"/>
      <c r="F244" s="212"/>
      <c r="G244" s="212"/>
      <c r="H244" s="212"/>
      <c r="I244" s="212"/>
      <c r="J244" s="212"/>
      <c r="K244" s="212"/>
      <c r="L244" s="212"/>
      <c r="M244" s="204"/>
      <c r="N244" s="204"/>
      <c r="O244" s="204"/>
      <c r="P244" s="215" t="s">
        <v>582</v>
      </c>
      <c r="Q244" s="3"/>
    </row>
    <row r="245" spans="1:17" ht="40.5" customHeight="1" x14ac:dyDescent="0.25">
      <c r="A245" s="128"/>
      <c r="B245" s="176" t="s">
        <v>351</v>
      </c>
      <c r="C245" s="212"/>
      <c r="D245" s="212"/>
      <c r="E245" s="212">
        <v>15000</v>
      </c>
      <c r="F245" s="212"/>
      <c r="G245" s="212"/>
      <c r="H245" s="212"/>
      <c r="I245" s="212"/>
      <c r="J245" s="212"/>
      <c r="K245" s="212"/>
      <c r="L245" s="212"/>
      <c r="M245" s="204"/>
      <c r="N245" s="204"/>
      <c r="O245" s="204"/>
      <c r="P245" s="221" t="s">
        <v>617</v>
      </c>
      <c r="Q245" s="3"/>
    </row>
    <row r="246" spans="1:17" ht="40.5" customHeight="1" x14ac:dyDescent="0.25">
      <c r="A246" s="128"/>
      <c r="B246" s="177" t="s">
        <v>352</v>
      </c>
      <c r="C246" s="212"/>
      <c r="D246" s="212"/>
      <c r="E246" s="212"/>
      <c r="F246" s="212"/>
      <c r="G246" s="212"/>
      <c r="H246" s="212"/>
      <c r="I246" s="212">
        <v>1224221</v>
      </c>
      <c r="J246" s="212"/>
      <c r="K246" s="212"/>
      <c r="L246" s="212"/>
      <c r="M246" s="49"/>
      <c r="N246" s="49"/>
      <c r="O246" s="49"/>
      <c r="P246" s="221" t="s">
        <v>556</v>
      </c>
      <c r="Q246" s="3"/>
    </row>
    <row r="247" spans="1:17" ht="42.75" hidden="1" customHeight="1" x14ac:dyDescent="0.25">
      <c r="A247" s="128"/>
      <c r="B247" s="177" t="s">
        <v>353</v>
      </c>
      <c r="C247" s="212"/>
      <c r="D247" s="212"/>
      <c r="E247" s="212"/>
      <c r="F247" s="212"/>
      <c r="G247" s="212"/>
      <c r="H247" s="212"/>
      <c r="I247" s="212"/>
      <c r="J247" s="212"/>
      <c r="K247" s="212"/>
      <c r="L247" s="212">
        <v>80170</v>
      </c>
      <c r="M247" s="49"/>
      <c r="N247" s="49"/>
      <c r="O247" s="49"/>
      <c r="P247" s="221" t="s">
        <v>355</v>
      </c>
      <c r="Q247" s="3"/>
    </row>
    <row r="248" spans="1:17" ht="65.25" hidden="1" customHeight="1" x14ac:dyDescent="0.25">
      <c r="A248" s="128"/>
      <c r="B248" s="177" t="s">
        <v>354</v>
      </c>
      <c r="C248" s="212"/>
      <c r="D248" s="212"/>
      <c r="E248" s="212"/>
      <c r="F248" s="212"/>
      <c r="G248" s="212"/>
      <c r="H248" s="212"/>
      <c r="I248" s="212"/>
      <c r="J248" s="212">
        <v>80170</v>
      </c>
      <c r="K248" s="212"/>
      <c r="L248" s="212"/>
      <c r="M248" s="49"/>
      <c r="N248" s="49"/>
      <c r="O248" s="49"/>
      <c r="P248" s="8" t="s">
        <v>356</v>
      </c>
      <c r="Q248" s="3"/>
    </row>
    <row r="249" spans="1:17" ht="38.25" hidden="1" customHeight="1" x14ac:dyDescent="0.25">
      <c r="A249" s="128"/>
      <c r="B249" s="221" t="s">
        <v>354</v>
      </c>
      <c r="C249" s="212"/>
      <c r="D249" s="212"/>
      <c r="E249" s="212"/>
      <c r="F249" s="212"/>
      <c r="G249" s="212"/>
      <c r="H249" s="212"/>
      <c r="I249" s="212"/>
      <c r="J249" s="212">
        <v>271727</v>
      </c>
      <c r="K249" s="212"/>
      <c r="L249" s="212">
        <v>271727</v>
      </c>
      <c r="M249" s="204"/>
      <c r="N249" s="204"/>
      <c r="O249" s="204"/>
      <c r="P249" s="221" t="s">
        <v>291</v>
      </c>
      <c r="Q249" s="3"/>
    </row>
    <row r="250" spans="1:17" ht="76.5" hidden="1" customHeight="1" x14ac:dyDescent="0.25">
      <c r="A250" s="4" t="s">
        <v>170</v>
      </c>
      <c r="B250" s="87" t="s">
        <v>171</v>
      </c>
      <c r="C250" s="16">
        <f t="shared" ref="C250:L250" si="78">C251</f>
        <v>0</v>
      </c>
      <c r="D250" s="16">
        <f t="shared" si="78"/>
        <v>0</v>
      </c>
      <c r="E250" s="16">
        <f t="shared" si="78"/>
        <v>0</v>
      </c>
      <c r="F250" s="16">
        <f t="shared" si="78"/>
        <v>0</v>
      </c>
      <c r="G250" s="16">
        <f t="shared" si="78"/>
        <v>0</v>
      </c>
      <c r="H250" s="16">
        <f t="shared" si="78"/>
        <v>0</v>
      </c>
      <c r="I250" s="16">
        <f t="shared" si="78"/>
        <v>0</v>
      </c>
      <c r="J250" s="16">
        <f t="shared" si="78"/>
        <v>0</v>
      </c>
      <c r="K250" s="16">
        <f t="shared" si="78"/>
        <v>0</v>
      </c>
      <c r="L250" s="16">
        <f t="shared" si="78"/>
        <v>0</v>
      </c>
      <c r="M250" s="204"/>
      <c r="N250" s="204"/>
      <c r="O250" s="204"/>
      <c r="P250" s="221"/>
      <c r="Q250" s="3"/>
    </row>
    <row r="251" spans="1:17" ht="38.25" hidden="1" customHeight="1" x14ac:dyDescent="0.25">
      <c r="A251" s="5"/>
      <c r="B251" s="169" t="s">
        <v>42</v>
      </c>
      <c r="C251" s="96">
        <f>C252+C253</f>
        <v>0</v>
      </c>
      <c r="D251" s="96">
        <f t="shared" ref="D251:L251" si="79">D252+D253</f>
        <v>0</v>
      </c>
      <c r="E251" s="96">
        <f>E252+E253</f>
        <v>0</v>
      </c>
      <c r="F251" s="96">
        <f t="shared" si="79"/>
        <v>0</v>
      </c>
      <c r="G251" s="96">
        <f t="shared" si="79"/>
        <v>0</v>
      </c>
      <c r="H251" s="96">
        <f t="shared" si="79"/>
        <v>0</v>
      </c>
      <c r="I251" s="96">
        <f t="shared" si="79"/>
        <v>0</v>
      </c>
      <c r="J251" s="96">
        <f t="shared" si="79"/>
        <v>0</v>
      </c>
      <c r="K251" s="96">
        <f t="shared" si="79"/>
        <v>0</v>
      </c>
      <c r="L251" s="96">
        <f t="shared" si="79"/>
        <v>0</v>
      </c>
      <c r="M251" s="204"/>
      <c r="N251" s="204"/>
      <c r="O251" s="204"/>
      <c r="P251" s="221"/>
      <c r="Q251" s="3"/>
    </row>
    <row r="252" spans="1:17" ht="15.75" hidden="1" customHeight="1" x14ac:dyDescent="0.25">
      <c r="A252" s="5"/>
      <c r="B252" s="169"/>
      <c r="C252" s="212"/>
      <c r="D252" s="212"/>
      <c r="E252" s="50"/>
      <c r="F252" s="212"/>
      <c r="G252" s="212"/>
      <c r="H252" s="212"/>
      <c r="I252" s="212"/>
      <c r="J252" s="212"/>
      <c r="K252" s="212"/>
      <c r="L252" s="212"/>
      <c r="M252" s="204"/>
      <c r="N252" s="204"/>
      <c r="O252" s="204"/>
      <c r="P252" s="221"/>
      <c r="Q252" s="3"/>
    </row>
    <row r="253" spans="1:17" ht="15.75" hidden="1" customHeight="1" x14ac:dyDescent="0.25">
      <c r="A253" s="5"/>
      <c r="B253" s="169"/>
      <c r="C253" s="212"/>
      <c r="D253" s="212"/>
      <c r="E253" s="212"/>
      <c r="F253" s="212"/>
      <c r="G253" s="212"/>
      <c r="H253" s="212"/>
      <c r="I253" s="212"/>
      <c r="J253" s="212"/>
      <c r="K253" s="212"/>
      <c r="L253" s="212"/>
      <c r="M253" s="204"/>
      <c r="N253" s="204"/>
      <c r="O253" s="204"/>
      <c r="P253" s="21"/>
      <c r="Q253" s="3"/>
    </row>
    <row r="254" spans="1:17" ht="68.25" customHeight="1" x14ac:dyDescent="0.25">
      <c r="A254" s="4" t="s">
        <v>618</v>
      </c>
      <c r="B254" s="168" t="s">
        <v>43</v>
      </c>
      <c r="C254" s="16">
        <f>C255+C260+C267+C274</f>
        <v>0</v>
      </c>
      <c r="D254" s="16">
        <f>D255+D260+D267+D274</f>
        <v>0</v>
      </c>
      <c r="E254" s="16">
        <f>E255+E260+E267+E274</f>
        <v>692867</v>
      </c>
      <c r="F254" s="16">
        <f t="shared" ref="F254:H254" si="80">F255+F260+F267+F274</f>
        <v>0</v>
      </c>
      <c r="G254" s="16">
        <f t="shared" si="80"/>
        <v>0</v>
      </c>
      <c r="H254" s="16">
        <f t="shared" si="80"/>
        <v>100000</v>
      </c>
      <c r="I254" s="16">
        <f>I255+I260+I267+I274</f>
        <v>2884434</v>
      </c>
      <c r="J254" s="16">
        <f>J255+J260+J267+J274</f>
        <v>100000</v>
      </c>
      <c r="K254" s="16">
        <f t="shared" ref="K254" si="81">K255+K260+K267+K274</f>
        <v>0</v>
      </c>
      <c r="L254" s="16">
        <f>L255+L260+L267+L274</f>
        <v>279191</v>
      </c>
      <c r="M254" s="9"/>
      <c r="N254" s="9"/>
      <c r="O254" s="9"/>
      <c r="P254" s="221"/>
      <c r="Q254" s="3"/>
    </row>
    <row r="255" spans="1:17" ht="51.75" customHeight="1" x14ac:dyDescent="0.25">
      <c r="A255" s="4" t="s">
        <v>172</v>
      </c>
      <c r="B255" s="178" t="s">
        <v>173</v>
      </c>
      <c r="C255" s="16">
        <f>C256+C258</f>
        <v>0</v>
      </c>
      <c r="D255" s="16">
        <f t="shared" ref="D255:L255" si="82">D256+D258</f>
        <v>0</v>
      </c>
      <c r="E255" s="16">
        <f>E256+E258</f>
        <v>0</v>
      </c>
      <c r="F255" s="16">
        <f t="shared" ref="F255:H255" si="83">F256+F258</f>
        <v>0</v>
      </c>
      <c r="G255" s="16">
        <f t="shared" si="83"/>
        <v>0</v>
      </c>
      <c r="H255" s="16">
        <f t="shared" si="83"/>
        <v>0</v>
      </c>
      <c r="I255" s="16">
        <f t="shared" si="82"/>
        <v>538246</v>
      </c>
      <c r="J255" s="16">
        <f t="shared" si="82"/>
        <v>0</v>
      </c>
      <c r="K255" s="16">
        <f t="shared" ref="K255" si="84">K256+K258</f>
        <v>0</v>
      </c>
      <c r="L255" s="16">
        <f t="shared" si="82"/>
        <v>177191</v>
      </c>
      <c r="M255" s="9"/>
      <c r="N255" s="9"/>
      <c r="O255" s="9"/>
      <c r="P255" s="221"/>
      <c r="Q255" s="3"/>
    </row>
    <row r="256" spans="1:17" ht="15.75" hidden="1" customHeight="1" x14ac:dyDescent="0.25">
      <c r="A256" s="4"/>
      <c r="B256" s="78" t="s">
        <v>69</v>
      </c>
      <c r="C256" s="96">
        <f t="shared" ref="C256:L256" si="85">C257</f>
        <v>0</v>
      </c>
      <c r="D256" s="96">
        <f t="shared" si="85"/>
        <v>0</v>
      </c>
      <c r="E256" s="96">
        <f t="shared" si="85"/>
        <v>0</v>
      </c>
      <c r="F256" s="96">
        <f t="shared" si="85"/>
        <v>0</v>
      </c>
      <c r="G256" s="96"/>
      <c r="H256" s="96"/>
      <c r="I256" s="96">
        <f t="shared" si="85"/>
        <v>0</v>
      </c>
      <c r="J256" s="96">
        <f t="shared" si="85"/>
        <v>0</v>
      </c>
      <c r="K256" s="96">
        <f t="shared" si="85"/>
        <v>0</v>
      </c>
      <c r="L256" s="96">
        <f t="shared" si="85"/>
        <v>0</v>
      </c>
      <c r="M256" s="9"/>
      <c r="N256" s="9"/>
      <c r="O256" s="9"/>
      <c r="P256" s="221"/>
      <c r="Q256" s="3"/>
    </row>
    <row r="257" spans="1:17" ht="15.75" hidden="1" customHeight="1" x14ac:dyDescent="0.25">
      <c r="A257" s="113"/>
      <c r="B257" s="179"/>
      <c r="C257" s="96"/>
      <c r="D257" s="96"/>
      <c r="E257" s="96"/>
      <c r="F257" s="96"/>
      <c r="G257" s="96"/>
      <c r="H257" s="96"/>
      <c r="I257" s="96"/>
      <c r="J257" s="96"/>
      <c r="K257" s="96"/>
      <c r="L257" s="212"/>
      <c r="M257" s="9"/>
      <c r="N257" s="9"/>
      <c r="O257" s="9"/>
      <c r="P257" s="221"/>
      <c r="Q257" s="3"/>
    </row>
    <row r="258" spans="1:17" ht="33" customHeight="1" x14ac:dyDescent="0.25">
      <c r="A258" s="113"/>
      <c r="B258" s="179" t="s">
        <v>44</v>
      </c>
      <c r="C258" s="96">
        <f>C259</f>
        <v>0</v>
      </c>
      <c r="D258" s="96">
        <f t="shared" ref="D258:L258" si="86">D259</f>
        <v>0</v>
      </c>
      <c r="E258" s="96">
        <f t="shared" si="86"/>
        <v>0</v>
      </c>
      <c r="F258" s="96">
        <f t="shared" si="86"/>
        <v>0</v>
      </c>
      <c r="G258" s="96">
        <f t="shared" si="86"/>
        <v>0</v>
      </c>
      <c r="H258" s="96">
        <f t="shared" si="86"/>
        <v>0</v>
      </c>
      <c r="I258" s="96">
        <f t="shared" si="86"/>
        <v>538246</v>
      </c>
      <c r="J258" s="96">
        <f t="shared" si="86"/>
        <v>0</v>
      </c>
      <c r="K258" s="96">
        <f t="shared" si="86"/>
        <v>0</v>
      </c>
      <c r="L258" s="96">
        <f t="shared" si="86"/>
        <v>177191</v>
      </c>
      <c r="M258" s="9"/>
      <c r="N258" s="9"/>
      <c r="O258" s="9"/>
      <c r="P258" s="221"/>
      <c r="Q258" s="3"/>
    </row>
    <row r="259" spans="1:17" ht="40.5" customHeight="1" x14ac:dyDescent="0.25">
      <c r="A259" s="113"/>
      <c r="B259" s="179"/>
      <c r="C259" s="96"/>
      <c r="D259" s="96"/>
      <c r="E259" s="212"/>
      <c r="F259" s="212"/>
      <c r="G259" s="212"/>
      <c r="H259" s="212"/>
      <c r="I259" s="96">
        <v>538246</v>
      </c>
      <c r="J259" s="96"/>
      <c r="K259" s="96"/>
      <c r="L259" s="212">
        <v>177191</v>
      </c>
      <c r="M259" s="97"/>
      <c r="N259" s="97"/>
      <c r="O259" s="97"/>
      <c r="P259" s="221" t="s">
        <v>556</v>
      </c>
      <c r="Q259" s="3"/>
    </row>
    <row r="260" spans="1:17" ht="63.75" hidden="1" customHeight="1" x14ac:dyDescent="0.25">
      <c r="A260" s="5" t="s">
        <v>98</v>
      </c>
      <c r="B260" s="178" t="s">
        <v>99</v>
      </c>
      <c r="C260" s="16">
        <f>C261+C263+C265</f>
        <v>0</v>
      </c>
      <c r="D260" s="16">
        <f t="shared" ref="D260:L260" si="87">D261+D263+D265</f>
        <v>0</v>
      </c>
      <c r="E260" s="16">
        <f t="shared" si="87"/>
        <v>0</v>
      </c>
      <c r="F260" s="16">
        <f t="shared" ref="F260:H260" si="88">F261+F263+F265</f>
        <v>0</v>
      </c>
      <c r="G260" s="16">
        <f t="shared" si="88"/>
        <v>0</v>
      </c>
      <c r="H260" s="16">
        <f t="shared" si="88"/>
        <v>0</v>
      </c>
      <c r="I260" s="16">
        <f t="shared" si="87"/>
        <v>0</v>
      </c>
      <c r="J260" s="16">
        <f t="shared" si="87"/>
        <v>0</v>
      </c>
      <c r="K260" s="16">
        <f t="shared" ref="K260" si="89">K261+K263+K265</f>
        <v>0</v>
      </c>
      <c r="L260" s="16">
        <f t="shared" si="87"/>
        <v>0</v>
      </c>
      <c r="M260" s="9"/>
      <c r="N260" s="9"/>
      <c r="O260" s="9"/>
      <c r="P260" s="221"/>
      <c r="Q260" s="3"/>
    </row>
    <row r="261" spans="1:17" ht="25.5" hidden="1" customHeight="1" x14ac:dyDescent="0.25">
      <c r="A261" s="5"/>
      <c r="B261" s="78" t="s">
        <v>58</v>
      </c>
      <c r="C261" s="96">
        <f>C262</f>
        <v>0</v>
      </c>
      <c r="D261" s="96">
        <f t="shared" ref="D261:L261" si="90">D262</f>
        <v>0</v>
      </c>
      <c r="E261" s="96">
        <f t="shared" si="90"/>
        <v>0</v>
      </c>
      <c r="F261" s="96">
        <f t="shared" si="90"/>
        <v>0</v>
      </c>
      <c r="G261" s="96"/>
      <c r="H261" s="96"/>
      <c r="I261" s="96">
        <f t="shared" si="90"/>
        <v>0</v>
      </c>
      <c r="J261" s="96">
        <f t="shared" si="90"/>
        <v>0</v>
      </c>
      <c r="K261" s="96">
        <f t="shared" si="90"/>
        <v>0</v>
      </c>
      <c r="L261" s="96">
        <f t="shared" si="90"/>
        <v>0</v>
      </c>
      <c r="M261" s="9"/>
      <c r="N261" s="9"/>
      <c r="O261" s="9"/>
      <c r="P261" s="221"/>
      <c r="Q261" s="3"/>
    </row>
    <row r="262" spans="1:17" ht="15.75" hidden="1" customHeight="1" x14ac:dyDescent="0.25">
      <c r="A262" s="5"/>
      <c r="B262" s="78"/>
      <c r="C262" s="96"/>
      <c r="D262" s="96"/>
      <c r="E262" s="96"/>
      <c r="F262" s="96"/>
      <c r="G262" s="96"/>
      <c r="H262" s="96"/>
      <c r="I262" s="96"/>
      <c r="J262" s="96"/>
      <c r="K262" s="96"/>
      <c r="L262" s="96"/>
      <c r="M262" s="9"/>
      <c r="N262" s="9"/>
      <c r="O262" s="9"/>
      <c r="P262" s="221"/>
      <c r="Q262" s="3"/>
    </row>
    <row r="263" spans="1:17" ht="15.75" hidden="1" customHeight="1" x14ac:dyDescent="0.25">
      <c r="A263" s="5"/>
      <c r="B263" s="78" t="s">
        <v>69</v>
      </c>
      <c r="C263" s="96">
        <f>C264</f>
        <v>0</v>
      </c>
      <c r="D263" s="96">
        <f t="shared" ref="D263:L263" si="91">D264</f>
        <v>0</v>
      </c>
      <c r="E263" s="96">
        <f t="shared" si="91"/>
        <v>0</v>
      </c>
      <c r="F263" s="96">
        <f t="shared" si="91"/>
        <v>0</v>
      </c>
      <c r="G263" s="96"/>
      <c r="H263" s="96"/>
      <c r="I263" s="96">
        <f t="shared" si="91"/>
        <v>0</v>
      </c>
      <c r="J263" s="96">
        <f t="shared" si="91"/>
        <v>0</v>
      </c>
      <c r="K263" s="96">
        <f t="shared" si="91"/>
        <v>0</v>
      </c>
      <c r="L263" s="96">
        <f t="shared" si="91"/>
        <v>0</v>
      </c>
      <c r="M263" s="9"/>
      <c r="N263" s="9"/>
      <c r="O263" s="9"/>
      <c r="P263" s="221"/>
      <c r="Q263" s="3"/>
    </row>
    <row r="264" spans="1:17" ht="15.75" hidden="1" customHeight="1" x14ac:dyDescent="0.25">
      <c r="A264" s="5"/>
      <c r="B264" s="221"/>
      <c r="C264" s="212"/>
      <c r="D264" s="212"/>
      <c r="E264" s="212"/>
      <c r="F264" s="212"/>
      <c r="G264" s="212"/>
      <c r="H264" s="212"/>
      <c r="I264" s="212"/>
      <c r="J264" s="212"/>
      <c r="K264" s="212"/>
      <c r="L264" s="212"/>
      <c r="M264" s="9"/>
      <c r="N264" s="9"/>
      <c r="O264" s="9"/>
      <c r="P264" s="221"/>
      <c r="Q264" s="3"/>
    </row>
    <row r="265" spans="1:17" ht="25.5" hidden="1" customHeight="1" x14ac:dyDescent="0.25">
      <c r="A265" s="5"/>
      <c r="B265" s="169" t="s">
        <v>71</v>
      </c>
      <c r="C265" s="96">
        <f>C266</f>
        <v>0</v>
      </c>
      <c r="D265" s="96">
        <f t="shared" ref="D265:L265" si="92">D266</f>
        <v>0</v>
      </c>
      <c r="E265" s="96">
        <f t="shared" si="92"/>
        <v>0</v>
      </c>
      <c r="F265" s="96">
        <f t="shared" si="92"/>
        <v>0</v>
      </c>
      <c r="G265" s="96"/>
      <c r="H265" s="96"/>
      <c r="I265" s="96">
        <f t="shared" si="92"/>
        <v>0</v>
      </c>
      <c r="J265" s="96">
        <f t="shared" si="92"/>
        <v>0</v>
      </c>
      <c r="K265" s="96">
        <f t="shared" si="92"/>
        <v>0</v>
      </c>
      <c r="L265" s="96">
        <f t="shared" si="92"/>
        <v>0</v>
      </c>
      <c r="M265" s="9"/>
      <c r="N265" s="9"/>
      <c r="O265" s="9"/>
      <c r="P265" s="221"/>
      <c r="Q265" s="3"/>
    </row>
    <row r="266" spans="1:17" ht="15.75" hidden="1" customHeight="1" x14ac:dyDescent="0.25">
      <c r="A266" s="5"/>
      <c r="B266" s="221"/>
      <c r="C266" s="212"/>
      <c r="D266" s="212"/>
      <c r="E266" s="212"/>
      <c r="F266" s="212"/>
      <c r="G266" s="212"/>
      <c r="H266" s="212"/>
      <c r="I266" s="212"/>
      <c r="J266" s="212"/>
      <c r="K266" s="212"/>
      <c r="L266" s="212"/>
      <c r="M266" s="9"/>
      <c r="N266" s="9"/>
      <c r="O266" s="9"/>
      <c r="P266" s="221"/>
      <c r="Q266" s="3"/>
    </row>
    <row r="267" spans="1:17" ht="66" customHeight="1" x14ac:dyDescent="0.25">
      <c r="A267" s="4" t="s">
        <v>619</v>
      </c>
      <c r="B267" s="178" t="s">
        <v>144</v>
      </c>
      <c r="C267" s="16">
        <f t="shared" ref="C267:L267" si="93">C268</f>
        <v>0</v>
      </c>
      <c r="D267" s="16">
        <f t="shared" si="93"/>
        <v>0</v>
      </c>
      <c r="E267" s="16">
        <f t="shared" si="93"/>
        <v>692867</v>
      </c>
      <c r="F267" s="16">
        <f t="shared" si="93"/>
        <v>0</v>
      </c>
      <c r="G267" s="16">
        <f t="shared" si="93"/>
        <v>0</v>
      </c>
      <c r="H267" s="16">
        <f t="shared" si="93"/>
        <v>0</v>
      </c>
      <c r="I267" s="16">
        <f t="shared" si="93"/>
        <v>1103585</v>
      </c>
      <c r="J267" s="16">
        <f t="shared" si="93"/>
        <v>0</v>
      </c>
      <c r="K267" s="16">
        <f t="shared" si="93"/>
        <v>0</v>
      </c>
      <c r="L267" s="16">
        <f t="shared" si="93"/>
        <v>2000</v>
      </c>
      <c r="M267" s="9"/>
      <c r="N267" s="9"/>
      <c r="O267" s="9"/>
      <c r="P267" s="221"/>
      <c r="Q267" s="3"/>
    </row>
    <row r="268" spans="1:17" ht="27" customHeight="1" x14ac:dyDescent="0.25">
      <c r="A268" s="5"/>
      <c r="B268" s="179" t="s">
        <v>44</v>
      </c>
      <c r="C268" s="96">
        <f>SUM(C269:C273)</f>
        <v>0</v>
      </c>
      <c r="D268" s="96">
        <f t="shared" ref="D268:L268" si="94">SUM(D269:D273)</f>
        <v>0</v>
      </c>
      <c r="E268" s="96">
        <f>SUM(E269:E273)</f>
        <v>692867</v>
      </c>
      <c r="F268" s="96">
        <f t="shared" si="94"/>
        <v>0</v>
      </c>
      <c r="G268" s="96">
        <f t="shared" si="94"/>
        <v>0</v>
      </c>
      <c r="H268" s="96">
        <f t="shared" si="94"/>
        <v>0</v>
      </c>
      <c r="I268" s="96">
        <f t="shared" si="94"/>
        <v>1103585</v>
      </c>
      <c r="J268" s="96">
        <f t="shared" si="94"/>
        <v>0</v>
      </c>
      <c r="K268" s="96">
        <f t="shared" si="94"/>
        <v>0</v>
      </c>
      <c r="L268" s="96">
        <f t="shared" si="94"/>
        <v>2000</v>
      </c>
      <c r="M268" s="9"/>
      <c r="N268" s="9"/>
      <c r="O268" s="9"/>
      <c r="P268" s="221"/>
      <c r="Q268" s="3"/>
    </row>
    <row r="269" spans="1:17" ht="27.75" customHeight="1" x14ac:dyDescent="0.25">
      <c r="A269" s="5"/>
      <c r="B269" s="221" t="s">
        <v>392</v>
      </c>
      <c r="C269" s="93"/>
      <c r="D269" s="93"/>
      <c r="E269" s="22">
        <v>327847</v>
      </c>
      <c r="F269" s="22"/>
      <c r="G269" s="22"/>
      <c r="H269" s="22"/>
      <c r="I269" s="90"/>
      <c r="J269" s="96"/>
      <c r="K269" s="96"/>
      <c r="L269" s="96"/>
      <c r="M269" s="97"/>
      <c r="N269" s="97"/>
      <c r="O269" s="97"/>
      <c r="P269" s="222" t="s">
        <v>589</v>
      </c>
      <c r="Q269" s="3"/>
    </row>
    <row r="270" spans="1:17" ht="39.75" customHeight="1" x14ac:dyDescent="0.25">
      <c r="A270" s="5"/>
      <c r="B270" s="223"/>
      <c r="C270" s="93"/>
      <c r="D270" s="93"/>
      <c r="E270" s="7">
        <v>365020</v>
      </c>
      <c r="F270" s="7"/>
      <c r="G270" s="7"/>
      <c r="H270" s="7"/>
      <c r="I270" s="90"/>
      <c r="J270" s="96"/>
      <c r="K270" s="96"/>
      <c r="L270" s="96"/>
      <c r="M270" s="97"/>
      <c r="N270" s="97"/>
      <c r="O270" s="97"/>
      <c r="P270" s="223" t="s">
        <v>590</v>
      </c>
      <c r="Q270" s="3"/>
    </row>
    <row r="271" spans="1:17" ht="42" customHeight="1" x14ac:dyDescent="0.25">
      <c r="A271" s="5"/>
      <c r="B271" s="221"/>
      <c r="C271" s="212"/>
      <c r="D271" s="212"/>
      <c r="E271" s="212"/>
      <c r="F271" s="212"/>
      <c r="G271" s="212"/>
      <c r="H271" s="212"/>
      <c r="I271" s="212">
        <v>1103585</v>
      </c>
      <c r="J271" s="212"/>
      <c r="K271" s="212"/>
      <c r="L271" s="212">
        <v>2000</v>
      </c>
      <c r="M271" s="97"/>
      <c r="N271" s="97"/>
      <c r="O271" s="97"/>
      <c r="P271" s="221" t="s">
        <v>556</v>
      </c>
      <c r="Q271" s="3"/>
    </row>
    <row r="272" spans="1:17" ht="15.75" hidden="1" customHeight="1" x14ac:dyDescent="0.25">
      <c r="A272" s="5"/>
      <c r="B272" s="221"/>
      <c r="C272" s="212"/>
      <c r="D272" s="212"/>
      <c r="E272" s="212"/>
      <c r="F272" s="212"/>
      <c r="G272" s="212"/>
      <c r="H272" s="212"/>
      <c r="I272" s="212"/>
      <c r="J272" s="212"/>
      <c r="K272" s="212"/>
      <c r="L272" s="212"/>
      <c r="M272" s="9"/>
      <c r="N272" s="9"/>
      <c r="O272" s="9"/>
      <c r="P272" s="221"/>
      <c r="Q272" s="3"/>
    </row>
    <row r="273" spans="1:17" ht="15.75" hidden="1" customHeight="1" x14ac:dyDescent="0.25">
      <c r="A273" s="5"/>
      <c r="B273" s="221"/>
      <c r="C273" s="212"/>
      <c r="D273" s="212"/>
      <c r="E273" s="212"/>
      <c r="F273" s="212"/>
      <c r="G273" s="212"/>
      <c r="H273" s="212"/>
      <c r="I273" s="212"/>
      <c r="J273" s="212"/>
      <c r="K273" s="212"/>
      <c r="L273" s="212"/>
      <c r="M273" s="9"/>
      <c r="N273" s="9"/>
      <c r="O273" s="9"/>
      <c r="P273" s="221"/>
      <c r="Q273" s="3"/>
    </row>
    <row r="274" spans="1:17" ht="38.25" customHeight="1" x14ac:dyDescent="0.25">
      <c r="A274" s="4" t="s">
        <v>620</v>
      </c>
      <c r="B274" s="178" t="s">
        <v>189</v>
      </c>
      <c r="C274" s="16">
        <f>C275+C277+C282</f>
        <v>0</v>
      </c>
      <c r="D274" s="16">
        <f t="shared" ref="D274:L274" si="95">D275+D277+D282</f>
        <v>0</v>
      </c>
      <c r="E274" s="16">
        <f t="shared" si="95"/>
        <v>0</v>
      </c>
      <c r="F274" s="16">
        <f>F275+F277+F282</f>
        <v>0</v>
      </c>
      <c r="G274" s="16">
        <f t="shared" ref="G274:H274" si="96">G275+G277+G282</f>
        <v>0</v>
      </c>
      <c r="H274" s="16">
        <f t="shared" si="96"/>
        <v>100000</v>
      </c>
      <c r="I274" s="16">
        <f t="shared" si="95"/>
        <v>1242603</v>
      </c>
      <c r="J274" s="16">
        <f>J275+J277+J282</f>
        <v>100000</v>
      </c>
      <c r="K274" s="16">
        <f t="shared" ref="K274" si="97">K275+K277+K282</f>
        <v>0</v>
      </c>
      <c r="L274" s="16">
        <f t="shared" si="95"/>
        <v>100000</v>
      </c>
      <c r="M274" s="16">
        <f t="shared" ref="M274:O274" si="98">M275+M277</f>
        <v>0</v>
      </c>
      <c r="N274" s="16">
        <f t="shared" si="98"/>
        <v>0</v>
      </c>
      <c r="O274" s="16">
        <f t="shared" si="98"/>
        <v>0</v>
      </c>
      <c r="P274" s="221"/>
      <c r="Q274" s="3"/>
    </row>
    <row r="275" spans="1:17" ht="15.75" hidden="1" customHeight="1" x14ac:dyDescent="0.25">
      <c r="A275" s="5"/>
      <c r="B275" s="179" t="s">
        <v>49</v>
      </c>
      <c r="C275" s="96">
        <f>C276</f>
        <v>0</v>
      </c>
      <c r="D275" s="96">
        <f t="shared" ref="D275:O275" si="99">D276</f>
        <v>0</v>
      </c>
      <c r="E275" s="96">
        <f t="shared" si="99"/>
        <v>0</v>
      </c>
      <c r="F275" s="96">
        <f t="shared" si="99"/>
        <v>0</v>
      </c>
      <c r="G275" s="96"/>
      <c r="H275" s="96"/>
      <c r="I275" s="96">
        <f t="shared" si="99"/>
        <v>0</v>
      </c>
      <c r="J275" s="96">
        <f t="shared" si="99"/>
        <v>0</v>
      </c>
      <c r="K275" s="96">
        <f t="shared" si="99"/>
        <v>0</v>
      </c>
      <c r="L275" s="96">
        <f t="shared" si="99"/>
        <v>0</v>
      </c>
      <c r="M275" s="212">
        <f t="shared" si="99"/>
        <v>0</v>
      </c>
      <c r="N275" s="212">
        <f t="shared" si="99"/>
        <v>0</v>
      </c>
      <c r="O275" s="212">
        <f t="shared" si="99"/>
        <v>0</v>
      </c>
      <c r="P275" s="221"/>
      <c r="Q275" s="3"/>
    </row>
    <row r="276" spans="1:17" ht="15.75" hidden="1" customHeight="1" x14ac:dyDescent="0.25">
      <c r="A276" s="5"/>
      <c r="B276" s="221"/>
      <c r="C276" s="212"/>
      <c r="D276" s="212"/>
      <c r="E276" s="212"/>
      <c r="F276" s="212"/>
      <c r="G276" s="212"/>
      <c r="H276" s="212"/>
      <c r="I276" s="212"/>
      <c r="J276" s="212"/>
      <c r="K276" s="212"/>
      <c r="L276" s="212"/>
      <c r="M276" s="9"/>
      <c r="N276" s="9"/>
      <c r="O276" s="9"/>
      <c r="P276" s="221"/>
      <c r="Q276" s="3"/>
    </row>
    <row r="277" spans="1:17" ht="15.75" hidden="1" customHeight="1" x14ac:dyDescent="0.25">
      <c r="A277" s="5"/>
      <c r="B277" s="179" t="s">
        <v>157</v>
      </c>
      <c r="C277" s="96">
        <f>C278+C279</f>
        <v>0</v>
      </c>
      <c r="D277" s="96">
        <f t="shared" ref="D277:F277" si="100">D278+D279</f>
        <v>0</v>
      </c>
      <c r="E277" s="96">
        <f t="shared" si="100"/>
        <v>0</v>
      </c>
      <c r="F277" s="96">
        <f t="shared" si="100"/>
        <v>0</v>
      </c>
      <c r="G277" s="96">
        <f t="shared" ref="G277" si="101">G278+G279</f>
        <v>0</v>
      </c>
      <c r="H277" s="96">
        <f t="shared" ref="H277" si="102">H278+H279</f>
        <v>0</v>
      </c>
      <c r="I277" s="96">
        <f t="shared" ref="I277" si="103">I278+I279</f>
        <v>0</v>
      </c>
      <c r="J277" s="96">
        <f t="shared" ref="J277" si="104">J278+J279</f>
        <v>0</v>
      </c>
      <c r="K277" s="96">
        <f t="shared" ref="K277" si="105">K278+K279</f>
        <v>0</v>
      </c>
      <c r="L277" s="96">
        <f t="shared" ref="L277" si="106">L281</f>
        <v>0</v>
      </c>
      <c r="M277" s="9"/>
      <c r="N277" s="9"/>
      <c r="O277" s="9"/>
      <c r="P277" s="221"/>
      <c r="Q277" s="3"/>
    </row>
    <row r="278" spans="1:17" ht="101.25" hidden="1" customHeight="1" x14ac:dyDescent="0.25">
      <c r="A278" s="5"/>
      <c r="B278" s="210"/>
      <c r="C278" s="96"/>
      <c r="D278" s="96"/>
      <c r="E278" s="212"/>
      <c r="F278" s="212"/>
      <c r="G278" s="212"/>
      <c r="H278" s="212"/>
      <c r="I278" s="96"/>
      <c r="J278" s="212"/>
      <c r="K278" s="212"/>
      <c r="L278" s="96"/>
      <c r="M278" s="97"/>
      <c r="N278" s="97"/>
      <c r="O278" s="97"/>
      <c r="P278" s="215"/>
      <c r="Q278" s="3"/>
    </row>
    <row r="279" spans="1:17" ht="15.75" hidden="1" customHeight="1" x14ac:dyDescent="0.25">
      <c r="A279" s="5"/>
      <c r="B279" s="210"/>
      <c r="C279" s="96"/>
      <c r="D279" s="96"/>
      <c r="E279" s="212"/>
      <c r="F279" s="212"/>
      <c r="G279" s="212"/>
      <c r="H279" s="212"/>
      <c r="I279" s="96"/>
      <c r="J279" s="212"/>
      <c r="K279" s="212"/>
      <c r="L279" s="96"/>
      <c r="M279" s="9"/>
      <c r="N279" s="9"/>
      <c r="O279" s="9"/>
      <c r="P279" s="221"/>
      <c r="Q279" s="3"/>
    </row>
    <row r="280" spans="1:17" ht="15.75" hidden="1" customHeight="1" x14ac:dyDescent="0.25">
      <c r="A280" s="5"/>
      <c r="B280" s="179"/>
      <c r="C280" s="96"/>
      <c r="D280" s="96"/>
      <c r="E280" s="96"/>
      <c r="F280" s="96"/>
      <c r="G280" s="96"/>
      <c r="H280" s="96"/>
      <c r="I280" s="96"/>
      <c r="J280" s="96"/>
      <c r="K280" s="96"/>
      <c r="L280" s="96"/>
      <c r="M280" s="9"/>
      <c r="N280" s="9"/>
      <c r="O280" s="9"/>
      <c r="P280" s="221"/>
      <c r="Q280" s="3"/>
    </row>
    <row r="281" spans="1:17" ht="15.75" hidden="1" customHeight="1" x14ac:dyDescent="0.25">
      <c r="A281" s="5"/>
      <c r="B281" s="221"/>
      <c r="C281" s="212"/>
      <c r="D281" s="212"/>
      <c r="E281" s="212"/>
      <c r="F281" s="212"/>
      <c r="G281" s="212"/>
      <c r="H281" s="212"/>
      <c r="I281" s="212"/>
      <c r="J281" s="212"/>
      <c r="K281" s="212"/>
      <c r="L281" s="212"/>
      <c r="M281" s="9"/>
      <c r="N281" s="9"/>
      <c r="O281" s="9"/>
      <c r="P281" s="221"/>
      <c r="Q281" s="3"/>
    </row>
    <row r="282" spans="1:17" ht="29.25" customHeight="1" x14ac:dyDescent="0.25">
      <c r="A282" s="5"/>
      <c r="B282" s="179" t="s">
        <v>44</v>
      </c>
      <c r="C282" s="96">
        <f>C283+C284+C285</f>
        <v>0</v>
      </c>
      <c r="D282" s="96">
        <f t="shared" ref="D282:L282" si="107">D283+D284+D285</f>
        <v>0</v>
      </c>
      <c r="E282" s="96">
        <f t="shared" si="107"/>
        <v>0</v>
      </c>
      <c r="F282" s="96">
        <f t="shared" si="107"/>
        <v>0</v>
      </c>
      <c r="G282" s="96">
        <f t="shared" si="107"/>
        <v>0</v>
      </c>
      <c r="H282" s="96">
        <f t="shared" si="107"/>
        <v>100000</v>
      </c>
      <c r="I282" s="96">
        <f t="shared" si="107"/>
        <v>1242603</v>
      </c>
      <c r="J282" s="96">
        <f t="shared" si="107"/>
        <v>100000</v>
      </c>
      <c r="K282" s="96">
        <f t="shared" si="107"/>
        <v>0</v>
      </c>
      <c r="L282" s="96">
        <f t="shared" si="107"/>
        <v>100000</v>
      </c>
      <c r="M282" s="9"/>
      <c r="N282" s="9"/>
      <c r="O282" s="9"/>
      <c r="P282" s="221"/>
      <c r="Q282" s="3"/>
    </row>
    <row r="283" spans="1:17" ht="40.5" customHeight="1" x14ac:dyDescent="0.25">
      <c r="A283" s="5"/>
      <c r="B283" s="223"/>
      <c r="C283" s="93"/>
      <c r="D283" s="93"/>
      <c r="E283" s="212"/>
      <c r="F283" s="212"/>
      <c r="G283" s="212"/>
      <c r="H283" s="212">
        <v>100000</v>
      </c>
      <c r="I283" s="212">
        <v>1242603</v>
      </c>
      <c r="J283" s="212">
        <v>100000</v>
      </c>
      <c r="K283" s="212"/>
      <c r="L283" s="212">
        <v>100000</v>
      </c>
      <c r="M283" s="97"/>
      <c r="N283" s="97"/>
      <c r="O283" s="97"/>
      <c r="P283" s="221" t="s">
        <v>556</v>
      </c>
      <c r="Q283" s="3"/>
    </row>
    <row r="284" spans="1:17" ht="15.75" hidden="1" customHeight="1" x14ac:dyDescent="0.25">
      <c r="A284" s="5"/>
      <c r="B284" s="221"/>
      <c r="C284" s="212"/>
      <c r="D284" s="212"/>
      <c r="E284" s="212"/>
      <c r="F284" s="212"/>
      <c r="G284" s="212"/>
      <c r="H284" s="212"/>
      <c r="I284" s="212"/>
      <c r="J284" s="212"/>
      <c r="K284" s="212"/>
      <c r="L284" s="212"/>
      <c r="M284" s="9"/>
      <c r="N284" s="9"/>
      <c r="O284" s="9"/>
      <c r="P284" s="221"/>
      <c r="Q284" s="3"/>
    </row>
    <row r="285" spans="1:17" ht="15.75" hidden="1" customHeight="1" x14ac:dyDescent="0.25">
      <c r="A285" s="5"/>
      <c r="B285" s="221"/>
      <c r="C285" s="212"/>
      <c r="D285" s="212"/>
      <c r="E285" s="212"/>
      <c r="F285" s="212"/>
      <c r="G285" s="212"/>
      <c r="H285" s="212"/>
      <c r="I285" s="212"/>
      <c r="J285" s="212"/>
      <c r="K285" s="212"/>
      <c r="L285" s="212"/>
      <c r="M285" s="9"/>
      <c r="N285" s="9"/>
      <c r="O285" s="9"/>
      <c r="P285" s="221"/>
      <c r="Q285" s="3"/>
    </row>
    <row r="286" spans="1:17" ht="15.75" hidden="1" customHeight="1" x14ac:dyDescent="0.25">
      <c r="A286" s="5"/>
      <c r="B286" s="179"/>
      <c r="C286" s="96"/>
      <c r="D286" s="96"/>
      <c r="E286" s="96"/>
      <c r="F286" s="96"/>
      <c r="G286" s="96"/>
      <c r="H286" s="96"/>
      <c r="I286" s="96"/>
      <c r="J286" s="96"/>
      <c r="K286" s="96"/>
      <c r="L286" s="96"/>
      <c r="M286" s="9"/>
      <c r="N286" s="9"/>
      <c r="O286" s="9"/>
      <c r="P286" s="221"/>
      <c r="Q286" s="3"/>
    </row>
    <row r="287" spans="1:17" ht="15.75" hidden="1" customHeight="1" x14ac:dyDescent="0.25">
      <c r="A287" s="5"/>
      <c r="B287" s="221"/>
      <c r="C287" s="212"/>
      <c r="D287" s="212"/>
      <c r="E287" s="212"/>
      <c r="F287" s="212"/>
      <c r="G287" s="212"/>
      <c r="H287" s="212"/>
      <c r="I287" s="212"/>
      <c r="J287" s="212"/>
      <c r="K287" s="212"/>
      <c r="L287" s="212"/>
      <c r="M287" s="9"/>
      <c r="N287" s="9"/>
      <c r="O287" s="9"/>
      <c r="P287" s="221"/>
      <c r="Q287" s="3"/>
    </row>
    <row r="288" spans="1:17" ht="90" customHeight="1" x14ac:dyDescent="0.25">
      <c r="A288" s="4" t="s">
        <v>621</v>
      </c>
      <c r="B288" s="168" t="s">
        <v>45</v>
      </c>
      <c r="C288" s="16">
        <f>C289+C293+C296+C299+C309</f>
        <v>0</v>
      </c>
      <c r="D288" s="16">
        <f t="shared" ref="D288:I288" si="108">D289+D293+D296+D299+D309</f>
        <v>0</v>
      </c>
      <c r="E288" s="16">
        <f t="shared" si="108"/>
        <v>19588518</v>
      </c>
      <c r="F288" s="16">
        <f t="shared" si="108"/>
        <v>0</v>
      </c>
      <c r="G288" s="16">
        <f t="shared" si="108"/>
        <v>0</v>
      </c>
      <c r="H288" s="16">
        <f t="shared" si="108"/>
        <v>0</v>
      </c>
      <c r="I288" s="16">
        <f t="shared" si="108"/>
        <v>38560</v>
      </c>
      <c r="J288" s="16">
        <f t="shared" ref="J288:L288" si="109">J289+J293+J296+J299</f>
        <v>186588446</v>
      </c>
      <c r="K288" s="16">
        <f t="shared" ref="K288" si="110">K289+K293+K296+K299</f>
        <v>0</v>
      </c>
      <c r="L288" s="16">
        <f t="shared" si="109"/>
        <v>186526356</v>
      </c>
      <c r="M288" s="9"/>
      <c r="N288" s="9"/>
      <c r="O288" s="9"/>
      <c r="P288" s="221"/>
      <c r="Q288" s="3"/>
    </row>
    <row r="289" spans="1:17" ht="38.25" hidden="1" customHeight="1" x14ac:dyDescent="0.25">
      <c r="A289" s="4" t="s">
        <v>190</v>
      </c>
      <c r="B289" s="178" t="s">
        <v>191</v>
      </c>
      <c r="C289" s="16">
        <f>C290</f>
        <v>0</v>
      </c>
      <c r="D289" s="16">
        <f t="shared" ref="D289:L289" si="111">D290</f>
        <v>0</v>
      </c>
      <c r="E289" s="16">
        <f t="shared" si="111"/>
        <v>0</v>
      </c>
      <c r="F289" s="16">
        <f t="shared" si="111"/>
        <v>0</v>
      </c>
      <c r="G289" s="16">
        <f t="shared" si="111"/>
        <v>0</v>
      </c>
      <c r="H289" s="16">
        <f t="shared" si="111"/>
        <v>0</v>
      </c>
      <c r="I289" s="16">
        <f t="shared" si="111"/>
        <v>0</v>
      </c>
      <c r="J289" s="16">
        <f t="shared" si="111"/>
        <v>4553004</v>
      </c>
      <c r="K289" s="16">
        <f t="shared" si="111"/>
        <v>0</v>
      </c>
      <c r="L289" s="16">
        <f t="shared" si="111"/>
        <v>4553004</v>
      </c>
      <c r="M289" s="9"/>
      <c r="N289" s="9"/>
      <c r="O289" s="9"/>
      <c r="P289" s="221"/>
      <c r="Q289" s="3"/>
    </row>
    <row r="290" spans="1:17" ht="25.5" hidden="1" customHeight="1" x14ac:dyDescent="0.25">
      <c r="A290" s="5"/>
      <c r="B290" s="179" t="s">
        <v>44</v>
      </c>
      <c r="C290" s="96">
        <f>SUM(C291:C292)</f>
        <v>0</v>
      </c>
      <c r="D290" s="96">
        <f t="shared" ref="D290:L290" si="112">SUM(D291:D292)</f>
        <v>0</v>
      </c>
      <c r="E290" s="96">
        <f t="shared" si="112"/>
        <v>0</v>
      </c>
      <c r="F290" s="96">
        <f t="shared" si="112"/>
        <v>0</v>
      </c>
      <c r="G290" s="96">
        <f t="shared" si="112"/>
        <v>0</v>
      </c>
      <c r="H290" s="96">
        <f t="shared" si="112"/>
        <v>0</v>
      </c>
      <c r="I290" s="96">
        <f t="shared" si="112"/>
        <v>0</v>
      </c>
      <c r="J290" s="96">
        <f t="shared" si="112"/>
        <v>4553004</v>
      </c>
      <c r="K290" s="96">
        <f t="shared" si="112"/>
        <v>0</v>
      </c>
      <c r="L290" s="96">
        <f t="shared" si="112"/>
        <v>4553004</v>
      </c>
      <c r="M290" s="9"/>
      <c r="N290" s="9"/>
      <c r="O290" s="9"/>
      <c r="P290" s="221"/>
      <c r="Q290" s="3"/>
    </row>
    <row r="291" spans="1:17" ht="15.75" hidden="1" customHeight="1" x14ac:dyDescent="0.25">
      <c r="A291" s="5"/>
      <c r="B291" s="101"/>
      <c r="C291" s="212"/>
      <c r="D291" s="212"/>
      <c r="E291" s="212"/>
      <c r="F291" s="212"/>
      <c r="G291" s="212"/>
      <c r="H291" s="212"/>
      <c r="I291" s="212"/>
      <c r="J291" s="212"/>
      <c r="K291" s="212"/>
      <c r="L291" s="212"/>
      <c r="M291" s="9"/>
      <c r="N291" s="9"/>
      <c r="O291" s="9"/>
      <c r="P291" s="221"/>
      <c r="Q291" s="3"/>
    </row>
    <row r="292" spans="1:17" ht="44.25" hidden="1" customHeight="1" x14ac:dyDescent="0.25">
      <c r="A292" s="5"/>
      <c r="B292" s="101"/>
      <c r="C292" s="212"/>
      <c r="D292" s="212"/>
      <c r="E292" s="212"/>
      <c r="F292" s="212"/>
      <c r="G292" s="212"/>
      <c r="H292" s="212"/>
      <c r="I292" s="212"/>
      <c r="J292" s="212">
        <v>4553004</v>
      </c>
      <c r="K292" s="212"/>
      <c r="L292" s="212">
        <v>4553004</v>
      </c>
      <c r="M292" s="9"/>
      <c r="N292" s="9"/>
      <c r="O292" s="9"/>
      <c r="P292" s="221" t="s">
        <v>468</v>
      </c>
      <c r="Q292" s="3"/>
    </row>
    <row r="293" spans="1:17" ht="38.25" hidden="1" customHeight="1" x14ac:dyDescent="0.25">
      <c r="A293" s="4" t="s">
        <v>192</v>
      </c>
      <c r="B293" s="178" t="s">
        <v>193</v>
      </c>
      <c r="C293" s="16">
        <f>C294</f>
        <v>0</v>
      </c>
      <c r="D293" s="16">
        <f t="shared" ref="D293:O294" si="113">D294</f>
        <v>0</v>
      </c>
      <c r="E293" s="16">
        <f t="shared" si="113"/>
        <v>0</v>
      </c>
      <c r="F293" s="16">
        <f t="shared" si="113"/>
        <v>0</v>
      </c>
      <c r="G293" s="16"/>
      <c r="H293" s="16"/>
      <c r="I293" s="16">
        <f t="shared" si="113"/>
        <v>0</v>
      </c>
      <c r="J293" s="16">
        <f t="shared" si="113"/>
        <v>0</v>
      </c>
      <c r="K293" s="16">
        <f t="shared" si="113"/>
        <v>0</v>
      </c>
      <c r="L293" s="16">
        <f t="shared" si="113"/>
        <v>0</v>
      </c>
      <c r="M293" s="16">
        <f t="shared" si="113"/>
        <v>0</v>
      </c>
      <c r="N293" s="16">
        <f t="shared" si="113"/>
        <v>0</v>
      </c>
      <c r="O293" s="16">
        <f t="shared" si="113"/>
        <v>0</v>
      </c>
      <c r="P293" s="221"/>
      <c r="Q293" s="3"/>
    </row>
    <row r="294" spans="1:17" ht="25.5" hidden="1" customHeight="1" x14ac:dyDescent="0.25">
      <c r="A294" s="5"/>
      <c r="B294" s="179" t="s">
        <v>44</v>
      </c>
      <c r="C294" s="96">
        <f>C295</f>
        <v>0</v>
      </c>
      <c r="D294" s="96">
        <f t="shared" si="113"/>
        <v>0</v>
      </c>
      <c r="E294" s="96">
        <f t="shared" si="113"/>
        <v>0</v>
      </c>
      <c r="F294" s="96">
        <f t="shared" si="113"/>
        <v>0</v>
      </c>
      <c r="G294" s="96"/>
      <c r="H294" s="96"/>
      <c r="I294" s="96">
        <f t="shared" si="113"/>
        <v>0</v>
      </c>
      <c r="J294" s="96">
        <f t="shared" si="113"/>
        <v>0</v>
      </c>
      <c r="K294" s="96">
        <f t="shared" si="113"/>
        <v>0</v>
      </c>
      <c r="L294" s="96">
        <f t="shared" si="113"/>
        <v>0</v>
      </c>
      <c r="M294" s="9"/>
      <c r="N294" s="9"/>
      <c r="O294" s="9"/>
      <c r="P294" s="221"/>
      <c r="Q294" s="3"/>
    </row>
    <row r="295" spans="1:17" ht="15.75" hidden="1" customHeight="1" x14ac:dyDescent="0.25">
      <c r="A295" s="5"/>
      <c r="B295" s="168"/>
      <c r="C295" s="16"/>
      <c r="D295" s="16"/>
      <c r="E295" s="16"/>
      <c r="F295" s="16"/>
      <c r="G295" s="16"/>
      <c r="H295" s="16"/>
      <c r="I295" s="16"/>
      <c r="J295" s="16"/>
      <c r="K295" s="16"/>
      <c r="L295" s="16"/>
      <c r="M295" s="9"/>
      <c r="N295" s="9"/>
      <c r="O295" s="9"/>
      <c r="P295" s="221"/>
      <c r="Q295" s="3"/>
    </row>
    <row r="296" spans="1:17" ht="102" hidden="1" customHeight="1" x14ac:dyDescent="0.25">
      <c r="A296" s="4" t="s">
        <v>145</v>
      </c>
      <c r="B296" s="178" t="s">
        <v>146</v>
      </c>
      <c r="C296" s="16">
        <f t="shared" ref="C296:L297" si="114">C297</f>
        <v>0</v>
      </c>
      <c r="D296" s="16">
        <f t="shared" si="114"/>
        <v>0</v>
      </c>
      <c r="E296" s="16">
        <f t="shared" si="114"/>
        <v>0</v>
      </c>
      <c r="F296" s="16">
        <f t="shared" si="114"/>
        <v>0</v>
      </c>
      <c r="G296" s="16"/>
      <c r="H296" s="16"/>
      <c r="I296" s="16">
        <f t="shared" si="114"/>
        <v>0</v>
      </c>
      <c r="J296" s="16">
        <f t="shared" si="114"/>
        <v>0</v>
      </c>
      <c r="K296" s="16">
        <f t="shared" si="114"/>
        <v>0</v>
      </c>
      <c r="L296" s="16">
        <f t="shared" si="114"/>
        <v>0</v>
      </c>
      <c r="M296" s="9"/>
      <c r="N296" s="9"/>
      <c r="O296" s="9"/>
      <c r="P296" s="221"/>
      <c r="Q296" s="3"/>
    </row>
    <row r="297" spans="1:17" ht="25.5" hidden="1" customHeight="1" x14ac:dyDescent="0.25">
      <c r="A297" s="5"/>
      <c r="B297" s="169" t="s">
        <v>48</v>
      </c>
      <c r="C297" s="96">
        <f t="shared" si="114"/>
        <v>0</v>
      </c>
      <c r="D297" s="96">
        <f t="shared" si="114"/>
        <v>0</v>
      </c>
      <c r="E297" s="96">
        <f t="shared" si="114"/>
        <v>0</v>
      </c>
      <c r="F297" s="96">
        <f t="shared" si="114"/>
        <v>0</v>
      </c>
      <c r="G297" s="96"/>
      <c r="H297" s="96"/>
      <c r="I297" s="96">
        <f t="shared" si="114"/>
        <v>0</v>
      </c>
      <c r="J297" s="96">
        <f t="shared" si="114"/>
        <v>0</v>
      </c>
      <c r="K297" s="96">
        <f t="shared" si="114"/>
        <v>0</v>
      </c>
      <c r="L297" s="96">
        <f t="shared" si="114"/>
        <v>0</v>
      </c>
      <c r="M297" s="9"/>
      <c r="N297" s="9"/>
      <c r="O297" s="9"/>
      <c r="P297" s="221"/>
      <c r="Q297" s="3"/>
    </row>
    <row r="298" spans="1:17" ht="15.75" hidden="1" customHeight="1" x14ac:dyDescent="0.25">
      <c r="A298" s="5"/>
      <c r="B298" s="101"/>
      <c r="C298" s="212"/>
      <c r="D298" s="212"/>
      <c r="E298" s="212"/>
      <c r="F298" s="212"/>
      <c r="G298" s="212"/>
      <c r="H298" s="212"/>
      <c r="I298" s="212"/>
      <c r="J298" s="212"/>
      <c r="K298" s="212"/>
      <c r="L298" s="212"/>
      <c r="M298" s="9"/>
      <c r="N298" s="9"/>
      <c r="O298" s="9"/>
      <c r="P298" s="221"/>
      <c r="Q298" s="3"/>
    </row>
    <row r="299" spans="1:17" ht="52.5" customHeight="1" x14ac:dyDescent="0.25">
      <c r="A299" s="4" t="s">
        <v>46</v>
      </c>
      <c r="B299" s="168" t="s">
        <v>194</v>
      </c>
      <c r="C299" s="16">
        <f t="shared" ref="C299:L299" si="115">C300</f>
        <v>0</v>
      </c>
      <c r="D299" s="16">
        <f t="shared" si="115"/>
        <v>0</v>
      </c>
      <c r="E299" s="16">
        <f t="shared" si="115"/>
        <v>19588518</v>
      </c>
      <c r="F299" s="16">
        <f t="shared" si="115"/>
        <v>0</v>
      </c>
      <c r="G299" s="16">
        <f t="shared" si="115"/>
        <v>0</v>
      </c>
      <c r="H299" s="16">
        <f t="shared" si="115"/>
        <v>0</v>
      </c>
      <c r="I299" s="16">
        <f t="shared" si="115"/>
        <v>0</v>
      </c>
      <c r="J299" s="16">
        <f t="shared" si="115"/>
        <v>182035442</v>
      </c>
      <c r="K299" s="16">
        <f t="shared" si="115"/>
        <v>0</v>
      </c>
      <c r="L299" s="16">
        <f t="shared" si="115"/>
        <v>181973352</v>
      </c>
      <c r="M299" s="9"/>
      <c r="N299" s="9"/>
      <c r="O299" s="9"/>
      <c r="P299" s="221"/>
      <c r="Q299" s="3"/>
    </row>
    <row r="300" spans="1:17" ht="30" customHeight="1" x14ac:dyDescent="0.25">
      <c r="A300" s="5"/>
      <c r="B300" s="179" t="s">
        <v>44</v>
      </c>
      <c r="C300" s="96">
        <f>SUM(C301:C308)</f>
        <v>0</v>
      </c>
      <c r="D300" s="96">
        <f t="shared" ref="D300:L300" si="116">SUM(D301:D308)</f>
        <v>0</v>
      </c>
      <c r="E300" s="96">
        <f t="shared" si="116"/>
        <v>19588518</v>
      </c>
      <c r="F300" s="96">
        <f t="shared" si="116"/>
        <v>0</v>
      </c>
      <c r="G300" s="96">
        <f t="shared" si="116"/>
        <v>0</v>
      </c>
      <c r="H300" s="96">
        <f t="shared" si="116"/>
        <v>0</v>
      </c>
      <c r="I300" s="96">
        <f t="shared" si="116"/>
        <v>0</v>
      </c>
      <c r="J300" s="96">
        <f t="shared" si="116"/>
        <v>182035442</v>
      </c>
      <c r="K300" s="96">
        <f t="shared" si="116"/>
        <v>0</v>
      </c>
      <c r="L300" s="96">
        <f t="shared" si="116"/>
        <v>181973352</v>
      </c>
      <c r="M300" s="149"/>
      <c r="N300" s="149"/>
      <c r="O300" s="149"/>
      <c r="P300" s="100"/>
      <c r="Q300" s="3"/>
    </row>
    <row r="301" spans="1:17" ht="41.25" customHeight="1" x14ac:dyDescent="0.25">
      <c r="A301" s="5"/>
      <c r="B301" s="223" t="s">
        <v>393</v>
      </c>
      <c r="C301" s="93"/>
      <c r="D301" s="93"/>
      <c r="E301" s="212">
        <f>14588518+5000000</f>
        <v>19588518</v>
      </c>
      <c r="F301" s="212"/>
      <c r="G301" s="212"/>
      <c r="H301" s="212"/>
      <c r="I301" s="90"/>
      <c r="J301" s="212"/>
      <c r="K301" s="212"/>
      <c r="L301" s="212"/>
      <c r="M301" s="150"/>
      <c r="N301" s="150"/>
      <c r="O301" s="150"/>
      <c r="P301" s="222" t="s">
        <v>672</v>
      </c>
      <c r="Q301" s="3"/>
    </row>
    <row r="302" spans="1:17" ht="51" hidden="1" customHeight="1" x14ac:dyDescent="0.25">
      <c r="A302" s="5"/>
      <c r="B302" s="223"/>
      <c r="C302" s="93"/>
      <c r="D302" s="93"/>
      <c r="E302" s="212"/>
      <c r="F302" s="212"/>
      <c r="G302" s="212"/>
      <c r="H302" s="212"/>
      <c r="I302" s="90"/>
      <c r="J302" s="212"/>
      <c r="K302" s="212"/>
      <c r="L302" s="212"/>
      <c r="M302" s="150"/>
      <c r="N302" s="150"/>
      <c r="O302" s="150"/>
      <c r="P302" s="222"/>
      <c r="Q302" s="3"/>
    </row>
    <row r="303" spans="1:17" ht="37.5" hidden="1" customHeight="1" x14ac:dyDescent="0.25">
      <c r="A303" s="5"/>
      <c r="B303" s="223"/>
      <c r="C303" s="93"/>
      <c r="D303" s="93"/>
      <c r="E303" s="212"/>
      <c r="F303" s="212"/>
      <c r="G303" s="212"/>
      <c r="H303" s="212"/>
      <c r="I303" s="90"/>
      <c r="J303" s="212"/>
      <c r="K303" s="212"/>
      <c r="L303" s="212"/>
      <c r="M303" s="150"/>
      <c r="N303" s="150"/>
      <c r="O303" s="150"/>
      <c r="P303" s="222"/>
      <c r="Q303" s="3"/>
    </row>
    <row r="304" spans="1:17" ht="111" hidden="1" customHeight="1" x14ac:dyDescent="0.25">
      <c r="A304" s="5"/>
      <c r="B304" s="223"/>
      <c r="C304" s="93"/>
      <c r="D304" s="93"/>
      <c r="E304" s="212"/>
      <c r="F304" s="212"/>
      <c r="G304" s="212"/>
      <c r="H304" s="212"/>
      <c r="I304" s="90"/>
      <c r="J304" s="212"/>
      <c r="K304" s="212"/>
      <c r="L304" s="212"/>
      <c r="M304" s="150"/>
      <c r="N304" s="150"/>
      <c r="O304" s="150"/>
      <c r="P304" s="222"/>
      <c r="Q304" s="3"/>
    </row>
    <row r="305" spans="1:17" ht="93.75" hidden="1" customHeight="1" x14ac:dyDescent="0.25">
      <c r="A305" s="5"/>
      <c r="B305" s="223"/>
      <c r="C305" s="93"/>
      <c r="D305" s="93"/>
      <c r="E305" s="212"/>
      <c r="F305" s="212"/>
      <c r="G305" s="212"/>
      <c r="H305" s="212"/>
      <c r="I305" s="90"/>
      <c r="J305" s="212"/>
      <c r="K305" s="212"/>
      <c r="L305" s="212"/>
      <c r="M305" s="150"/>
      <c r="N305" s="150"/>
      <c r="O305" s="150"/>
      <c r="P305" s="222"/>
      <c r="Q305" s="3"/>
    </row>
    <row r="306" spans="1:17" ht="42" hidden="1" customHeight="1" x14ac:dyDescent="0.25">
      <c r="A306" s="5"/>
      <c r="B306" s="101"/>
      <c r="C306" s="212"/>
      <c r="D306" s="212"/>
      <c r="E306" s="212"/>
      <c r="F306" s="212"/>
      <c r="G306" s="212"/>
      <c r="H306" s="212"/>
      <c r="I306" s="212"/>
      <c r="J306" s="212"/>
      <c r="K306" s="212"/>
      <c r="L306" s="212"/>
      <c r="M306" s="150"/>
      <c r="N306" s="150"/>
      <c r="O306" s="150"/>
      <c r="P306" s="222"/>
      <c r="Q306" s="3"/>
    </row>
    <row r="307" spans="1:17" ht="45.75" hidden="1" customHeight="1" x14ac:dyDescent="0.25">
      <c r="A307" s="5"/>
      <c r="B307" s="101"/>
      <c r="C307" s="212"/>
      <c r="D307" s="212"/>
      <c r="E307" s="212"/>
      <c r="F307" s="212"/>
      <c r="G307" s="212"/>
      <c r="H307" s="212"/>
      <c r="I307" s="212"/>
      <c r="J307" s="212">
        <f>181972270+1082</f>
        <v>181973352</v>
      </c>
      <c r="K307" s="212"/>
      <c r="L307" s="212">
        <f>181972270+1082</f>
        <v>181973352</v>
      </c>
      <c r="M307" s="150"/>
      <c r="N307" s="150"/>
      <c r="O307" s="150"/>
      <c r="P307" s="221" t="s">
        <v>449</v>
      </c>
      <c r="Q307" s="3"/>
    </row>
    <row r="308" spans="1:17" ht="42" hidden="1" customHeight="1" x14ac:dyDescent="0.25">
      <c r="A308" s="5"/>
      <c r="B308" s="101"/>
      <c r="C308" s="212"/>
      <c r="D308" s="212"/>
      <c r="E308" s="212"/>
      <c r="F308" s="212"/>
      <c r="G308" s="212"/>
      <c r="H308" s="212"/>
      <c r="I308" s="212"/>
      <c r="J308" s="212">
        <v>62090</v>
      </c>
      <c r="K308" s="212"/>
      <c r="L308" s="212"/>
      <c r="M308" s="150"/>
      <c r="N308" s="150"/>
      <c r="O308" s="150"/>
      <c r="P308" s="221" t="s">
        <v>469</v>
      </c>
      <c r="Q308" s="3"/>
    </row>
    <row r="309" spans="1:17" ht="40.5" customHeight="1" x14ac:dyDescent="0.25">
      <c r="A309" s="4" t="s">
        <v>523</v>
      </c>
      <c r="B309" s="168" t="s">
        <v>524</v>
      </c>
      <c r="C309" s="16">
        <f>C310</f>
        <v>0</v>
      </c>
      <c r="D309" s="16">
        <f t="shared" ref="D309:L310" si="117">D310</f>
        <v>0</v>
      </c>
      <c r="E309" s="16">
        <f t="shared" si="117"/>
        <v>0</v>
      </c>
      <c r="F309" s="16">
        <f t="shared" si="117"/>
        <v>0</v>
      </c>
      <c r="G309" s="16"/>
      <c r="H309" s="16"/>
      <c r="I309" s="16">
        <f t="shared" si="117"/>
        <v>38560</v>
      </c>
      <c r="J309" s="16">
        <f t="shared" si="117"/>
        <v>0</v>
      </c>
      <c r="K309" s="16">
        <f t="shared" si="117"/>
        <v>0</v>
      </c>
      <c r="L309" s="16">
        <f t="shared" si="117"/>
        <v>0</v>
      </c>
      <c r="M309" s="80"/>
      <c r="N309" s="80"/>
      <c r="O309" s="80"/>
      <c r="P309" s="221"/>
      <c r="Q309" s="3"/>
    </row>
    <row r="310" spans="1:17" ht="26.25" customHeight="1" x14ac:dyDescent="0.25">
      <c r="A310" s="5"/>
      <c r="B310" s="169" t="s">
        <v>44</v>
      </c>
      <c r="C310" s="96">
        <f>C311</f>
        <v>0</v>
      </c>
      <c r="D310" s="96">
        <f t="shared" si="117"/>
        <v>0</v>
      </c>
      <c r="E310" s="96">
        <f t="shared" si="117"/>
        <v>0</v>
      </c>
      <c r="F310" s="96">
        <f t="shared" si="117"/>
        <v>0</v>
      </c>
      <c r="G310" s="96"/>
      <c r="H310" s="96"/>
      <c r="I310" s="96">
        <f t="shared" si="117"/>
        <v>38560</v>
      </c>
      <c r="J310" s="96">
        <f t="shared" si="117"/>
        <v>0</v>
      </c>
      <c r="K310" s="96">
        <f t="shared" si="117"/>
        <v>0</v>
      </c>
      <c r="L310" s="96">
        <f t="shared" si="117"/>
        <v>0</v>
      </c>
      <c r="M310" s="80"/>
      <c r="N310" s="80"/>
      <c r="O310" s="80"/>
      <c r="P310" s="221"/>
      <c r="Q310" s="3"/>
    </row>
    <row r="311" spans="1:17" ht="42" customHeight="1" x14ac:dyDescent="0.25">
      <c r="A311" s="5"/>
      <c r="B311" s="101"/>
      <c r="C311" s="212"/>
      <c r="D311" s="212"/>
      <c r="E311" s="212"/>
      <c r="F311" s="212"/>
      <c r="G311" s="212"/>
      <c r="H311" s="212"/>
      <c r="I311" s="212">
        <v>38560</v>
      </c>
      <c r="J311" s="212"/>
      <c r="K311" s="212"/>
      <c r="L311" s="212"/>
      <c r="M311" s="80"/>
      <c r="N311" s="80"/>
      <c r="O311" s="80"/>
      <c r="P311" s="221" t="s">
        <v>556</v>
      </c>
      <c r="Q311" s="3"/>
    </row>
    <row r="312" spans="1:17" ht="38.25" customHeight="1" x14ac:dyDescent="0.25">
      <c r="A312" s="4" t="s">
        <v>622</v>
      </c>
      <c r="B312" s="98" t="s">
        <v>22</v>
      </c>
      <c r="C312" s="53">
        <f>C313+C356+C374+C377+C366+C370+C381</f>
        <v>2616550</v>
      </c>
      <c r="D312" s="53">
        <f t="shared" ref="D312:L312" si="118">D313+D356+D374+D377+D366+D370+D381</f>
        <v>0</v>
      </c>
      <c r="E312" s="53">
        <f t="shared" si="118"/>
        <v>130406397</v>
      </c>
      <c r="F312" s="53">
        <f t="shared" si="118"/>
        <v>0</v>
      </c>
      <c r="G312" s="53">
        <f t="shared" si="118"/>
        <v>0</v>
      </c>
      <c r="H312" s="53">
        <f t="shared" si="118"/>
        <v>0</v>
      </c>
      <c r="I312" s="53">
        <f t="shared" si="118"/>
        <v>84000</v>
      </c>
      <c r="J312" s="53">
        <f t="shared" si="118"/>
        <v>41411961</v>
      </c>
      <c r="K312" s="53">
        <f t="shared" si="118"/>
        <v>-1748904</v>
      </c>
      <c r="L312" s="53">
        <f t="shared" si="118"/>
        <v>41102604</v>
      </c>
      <c r="M312" s="53">
        <f t="shared" ref="M312:O312" si="119">M313+M356+M374+M377+M366</f>
        <v>0</v>
      </c>
      <c r="N312" s="53">
        <f t="shared" si="119"/>
        <v>0</v>
      </c>
      <c r="O312" s="53">
        <f t="shared" si="119"/>
        <v>0</v>
      </c>
      <c r="P312" s="101"/>
      <c r="Q312" s="3"/>
    </row>
    <row r="313" spans="1:17" ht="42" customHeight="1" x14ac:dyDescent="0.25">
      <c r="A313" s="4" t="s">
        <v>623</v>
      </c>
      <c r="B313" s="168" t="s">
        <v>79</v>
      </c>
      <c r="C313" s="16">
        <f t="shared" ref="C313:L313" si="120">C314</f>
        <v>2616550</v>
      </c>
      <c r="D313" s="16">
        <f t="shared" si="120"/>
        <v>0</v>
      </c>
      <c r="E313" s="16">
        <f t="shared" si="120"/>
        <v>130406397</v>
      </c>
      <c r="F313" s="16">
        <f t="shared" si="120"/>
        <v>0</v>
      </c>
      <c r="G313" s="16">
        <f t="shared" si="120"/>
        <v>0</v>
      </c>
      <c r="H313" s="16">
        <f t="shared" si="120"/>
        <v>0</v>
      </c>
      <c r="I313" s="16">
        <f t="shared" si="120"/>
        <v>1000</v>
      </c>
      <c r="J313" s="16">
        <f t="shared" si="120"/>
        <v>3553179</v>
      </c>
      <c r="K313" s="16">
        <f t="shared" si="120"/>
        <v>0</v>
      </c>
      <c r="L313" s="16">
        <f t="shared" si="120"/>
        <v>2180000</v>
      </c>
      <c r="M313" s="9"/>
      <c r="N313" s="9"/>
      <c r="O313" s="9"/>
      <c r="P313" s="45"/>
      <c r="Q313" s="3"/>
    </row>
    <row r="314" spans="1:17" x14ac:dyDescent="0.25">
      <c r="A314" s="5"/>
      <c r="B314" s="78" t="s">
        <v>8</v>
      </c>
      <c r="C314" s="96">
        <f>SUM(C315:C355)</f>
        <v>2616550</v>
      </c>
      <c r="D314" s="96">
        <f t="shared" ref="D314:K314" si="121">SUM(D315:D355)</f>
        <v>0</v>
      </c>
      <c r="E314" s="96">
        <f>SUM(E315:E355)</f>
        <v>130406397</v>
      </c>
      <c r="F314" s="96">
        <f t="shared" si="121"/>
        <v>0</v>
      </c>
      <c r="G314" s="96">
        <f t="shared" si="121"/>
        <v>0</v>
      </c>
      <c r="H314" s="96">
        <f t="shared" si="121"/>
        <v>0</v>
      </c>
      <c r="I314" s="96">
        <f t="shared" si="121"/>
        <v>1000</v>
      </c>
      <c r="J314" s="96">
        <f>SUM(J315:J355)</f>
        <v>3553179</v>
      </c>
      <c r="K314" s="96">
        <f t="shared" si="121"/>
        <v>0</v>
      </c>
      <c r="L314" s="96">
        <f>SUM(L315:L355)</f>
        <v>2180000</v>
      </c>
      <c r="M314" s="9"/>
      <c r="N314" s="9"/>
      <c r="O314" s="9"/>
      <c r="P314" s="45"/>
      <c r="Q314" s="3"/>
    </row>
    <row r="315" spans="1:17" ht="42" hidden="1" customHeight="1" x14ac:dyDescent="0.25">
      <c r="A315" s="5"/>
      <c r="B315" s="78"/>
      <c r="C315" s="96"/>
      <c r="D315" s="96"/>
      <c r="E315" s="96"/>
      <c r="F315" s="96"/>
      <c r="G315" s="96"/>
      <c r="H315" s="96"/>
      <c r="I315" s="96"/>
      <c r="J315" s="212">
        <v>103200</v>
      </c>
      <c r="K315" s="96"/>
      <c r="L315" s="96"/>
      <c r="M315" s="97"/>
      <c r="N315" s="97"/>
      <c r="O315" s="97"/>
      <c r="P315" s="39" t="s">
        <v>301</v>
      </c>
      <c r="Q315" s="3"/>
    </row>
    <row r="316" spans="1:17" ht="42" hidden="1" customHeight="1" x14ac:dyDescent="0.25">
      <c r="A316" s="5"/>
      <c r="B316" s="78"/>
      <c r="C316" s="96"/>
      <c r="D316" s="96"/>
      <c r="E316" s="96"/>
      <c r="F316" s="96"/>
      <c r="G316" s="96"/>
      <c r="H316" s="96"/>
      <c r="I316" s="96"/>
      <c r="J316" s="212">
        <v>43600</v>
      </c>
      <c r="K316" s="96"/>
      <c r="L316" s="96"/>
      <c r="M316" s="97"/>
      <c r="N316" s="97"/>
      <c r="O316" s="97"/>
      <c r="P316" s="39" t="s">
        <v>301</v>
      </c>
      <c r="Q316" s="3"/>
    </row>
    <row r="317" spans="1:17" ht="42.75" hidden="1" customHeight="1" x14ac:dyDescent="0.25">
      <c r="A317" s="5"/>
      <c r="B317" s="78"/>
      <c r="C317" s="96"/>
      <c r="D317" s="96"/>
      <c r="E317" s="96"/>
      <c r="F317" s="96"/>
      <c r="G317" s="96"/>
      <c r="H317" s="96"/>
      <c r="I317" s="96"/>
      <c r="J317" s="212">
        <v>226379</v>
      </c>
      <c r="K317" s="96"/>
      <c r="L317" s="96"/>
      <c r="M317" s="97"/>
      <c r="N317" s="97"/>
      <c r="O317" s="97"/>
      <c r="P317" s="39" t="s">
        <v>301</v>
      </c>
      <c r="Q317" s="3"/>
    </row>
    <row r="318" spans="1:17" ht="45" hidden="1" customHeight="1" x14ac:dyDescent="0.25">
      <c r="A318" s="5"/>
      <c r="B318" s="78"/>
      <c r="C318" s="96"/>
      <c r="D318" s="96"/>
      <c r="E318" s="96"/>
      <c r="F318" s="96"/>
      <c r="G318" s="96"/>
      <c r="H318" s="96"/>
      <c r="I318" s="96"/>
      <c r="J318" s="212">
        <v>1000000</v>
      </c>
      <c r="K318" s="212"/>
      <c r="L318" s="212">
        <v>1000000</v>
      </c>
      <c r="M318" s="97"/>
      <c r="N318" s="97"/>
      <c r="O318" s="97"/>
      <c r="P318" s="39" t="s">
        <v>357</v>
      </c>
      <c r="Q318" s="3"/>
    </row>
    <row r="319" spans="1:17" ht="56.25" hidden="1" customHeight="1" x14ac:dyDescent="0.25">
      <c r="A319" s="5"/>
      <c r="B319" s="78"/>
      <c r="C319" s="96"/>
      <c r="D319" s="96"/>
      <c r="E319" s="96"/>
      <c r="F319" s="96"/>
      <c r="G319" s="96"/>
      <c r="H319" s="96"/>
      <c r="I319" s="96"/>
      <c r="J319" s="212">
        <v>1000000</v>
      </c>
      <c r="K319" s="212"/>
      <c r="L319" s="212"/>
      <c r="M319" s="97"/>
      <c r="N319" s="97"/>
      <c r="O319" s="97"/>
      <c r="P319" s="39" t="s">
        <v>440</v>
      </c>
      <c r="Q319" s="3"/>
    </row>
    <row r="320" spans="1:17" ht="38.25" x14ac:dyDescent="0.25">
      <c r="A320" s="5"/>
      <c r="B320" s="78"/>
      <c r="C320" s="96"/>
      <c r="D320" s="96"/>
      <c r="E320" s="96"/>
      <c r="F320" s="96"/>
      <c r="G320" s="96"/>
      <c r="H320" s="96"/>
      <c r="I320" s="212">
        <v>1000</v>
      </c>
      <c r="J320" s="212"/>
      <c r="K320" s="212"/>
      <c r="L320" s="212"/>
      <c r="M320" s="97"/>
      <c r="N320" s="97"/>
      <c r="O320" s="97"/>
      <c r="P320" s="221" t="s">
        <v>556</v>
      </c>
      <c r="Q320" s="3"/>
    </row>
    <row r="321" spans="1:17" ht="52.5" customHeight="1" x14ac:dyDescent="0.25">
      <c r="A321" s="5"/>
      <c r="B321" s="217" t="s">
        <v>534</v>
      </c>
      <c r="C321" s="212">
        <v>2616550</v>
      </c>
      <c r="D321" s="96"/>
      <c r="E321" s="88"/>
      <c r="F321" s="88"/>
      <c r="G321" s="88"/>
      <c r="H321" s="88"/>
      <c r="I321" s="96"/>
      <c r="J321" s="212"/>
      <c r="K321" s="212"/>
      <c r="L321" s="212"/>
      <c r="M321" s="97"/>
      <c r="N321" s="97"/>
      <c r="O321" s="97"/>
      <c r="P321" s="51" t="s">
        <v>533</v>
      </c>
      <c r="Q321" s="3"/>
    </row>
    <row r="322" spans="1:17" ht="71.25" hidden="1" customHeight="1" x14ac:dyDescent="0.25">
      <c r="A322" s="5"/>
      <c r="B322" s="181"/>
      <c r="C322" s="212"/>
      <c r="D322" s="90"/>
      <c r="E322" s="212"/>
      <c r="F322" s="212"/>
      <c r="G322" s="212"/>
      <c r="H322" s="212"/>
      <c r="I322" s="212"/>
      <c r="J322" s="212">
        <v>290728</v>
      </c>
      <c r="K322" s="212"/>
      <c r="L322" s="212">
        <v>290728</v>
      </c>
      <c r="M322" s="97"/>
      <c r="N322" s="97"/>
      <c r="O322" s="97"/>
      <c r="P322" s="39" t="s">
        <v>461</v>
      </c>
      <c r="Q322" s="3"/>
    </row>
    <row r="323" spans="1:17" ht="54" hidden="1" customHeight="1" x14ac:dyDescent="0.25">
      <c r="A323" s="5"/>
      <c r="B323" s="181"/>
      <c r="C323" s="212"/>
      <c r="D323" s="90"/>
      <c r="E323" s="212"/>
      <c r="F323" s="212"/>
      <c r="G323" s="212"/>
      <c r="H323" s="212"/>
      <c r="I323" s="212"/>
      <c r="J323" s="212">
        <v>889272</v>
      </c>
      <c r="K323" s="212"/>
      <c r="L323" s="212">
        <v>889272</v>
      </c>
      <c r="M323" s="97"/>
      <c r="N323" s="97"/>
      <c r="O323" s="97"/>
      <c r="P323" s="39" t="s">
        <v>358</v>
      </c>
      <c r="Q323" s="3"/>
    </row>
    <row r="324" spans="1:17" ht="15.75" hidden="1" customHeight="1" x14ac:dyDescent="0.25">
      <c r="A324" s="5"/>
      <c r="B324" s="222"/>
      <c r="C324" s="212"/>
      <c r="D324" s="90"/>
      <c r="E324" s="212"/>
      <c r="F324" s="212"/>
      <c r="G324" s="212"/>
      <c r="H324" s="212"/>
      <c r="I324" s="212"/>
      <c r="J324" s="94"/>
      <c r="K324" s="94"/>
      <c r="L324" s="94"/>
      <c r="M324" s="97"/>
      <c r="N324" s="97"/>
      <c r="O324" s="97"/>
      <c r="P324" s="39"/>
      <c r="Q324" s="3"/>
    </row>
    <row r="325" spans="1:17" ht="29.25" customHeight="1" x14ac:dyDescent="0.25">
      <c r="A325" s="5"/>
      <c r="B325" s="222" t="s">
        <v>359</v>
      </c>
      <c r="C325" s="212"/>
      <c r="D325" s="212"/>
      <c r="E325" s="208">
        <v>50628000</v>
      </c>
      <c r="F325" s="211"/>
      <c r="G325" s="211"/>
      <c r="H325" s="211"/>
      <c r="I325" s="211"/>
      <c r="J325" s="211"/>
      <c r="K325" s="211"/>
      <c r="L325" s="211"/>
      <c r="M325" s="204"/>
      <c r="N325" s="204"/>
      <c r="O325" s="204"/>
      <c r="P325" s="39" t="s">
        <v>673</v>
      </c>
      <c r="Q325" s="3"/>
    </row>
    <row r="326" spans="1:17" ht="56.25" hidden="1" customHeight="1" x14ac:dyDescent="0.25">
      <c r="A326" s="5"/>
      <c r="B326" s="182"/>
      <c r="C326" s="96"/>
      <c r="D326" s="96"/>
      <c r="E326" s="212"/>
      <c r="F326" s="94"/>
      <c r="G326" s="94"/>
      <c r="H326" s="94"/>
      <c r="I326" s="94"/>
      <c r="J326" s="212"/>
      <c r="K326" s="94"/>
      <c r="L326" s="94"/>
      <c r="M326" s="151"/>
      <c r="N326" s="204"/>
      <c r="O326" s="204"/>
      <c r="P326" s="221"/>
      <c r="Q326" s="3"/>
    </row>
    <row r="327" spans="1:17" ht="29.25" customHeight="1" x14ac:dyDescent="0.25">
      <c r="A327" s="5"/>
      <c r="B327" s="43" t="s">
        <v>360</v>
      </c>
      <c r="C327" s="96"/>
      <c r="D327" s="96"/>
      <c r="E327" s="212">
        <v>76544000</v>
      </c>
      <c r="F327" s="212"/>
      <c r="G327" s="212"/>
      <c r="H327" s="212"/>
      <c r="I327" s="212"/>
      <c r="J327" s="212"/>
      <c r="K327" s="212"/>
      <c r="L327" s="212"/>
      <c r="M327" s="151"/>
      <c r="N327" s="204"/>
      <c r="O327" s="204"/>
      <c r="P327" s="102" t="s">
        <v>537</v>
      </c>
      <c r="Q327" s="3"/>
    </row>
    <row r="328" spans="1:17" ht="45" hidden="1" customHeight="1" x14ac:dyDescent="0.25">
      <c r="A328" s="5"/>
      <c r="B328" s="43"/>
      <c r="C328" s="96"/>
      <c r="D328" s="96"/>
      <c r="E328" s="212"/>
      <c r="F328" s="212"/>
      <c r="G328" s="212"/>
      <c r="H328" s="212"/>
      <c r="I328" s="212"/>
      <c r="J328" s="212"/>
      <c r="K328" s="212"/>
      <c r="L328" s="212"/>
      <c r="M328" s="151"/>
      <c r="N328" s="204"/>
      <c r="O328" s="204"/>
      <c r="P328" s="102"/>
      <c r="Q328" s="3"/>
    </row>
    <row r="329" spans="1:17" ht="66.75" hidden="1" customHeight="1" x14ac:dyDescent="0.25">
      <c r="A329" s="5"/>
      <c r="B329" s="43"/>
      <c r="C329" s="212"/>
      <c r="D329" s="96"/>
      <c r="E329" s="212"/>
      <c r="F329" s="212"/>
      <c r="G329" s="212"/>
      <c r="H329" s="212"/>
      <c r="I329" s="212"/>
      <c r="J329" s="212"/>
      <c r="K329" s="212"/>
      <c r="L329" s="212"/>
      <c r="M329" s="151"/>
      <c r="N329" s="204"/>
      <c r="O329" s="204"/>
      <c r="P329" s="102"/>
      <c r="Q329" s="3"/>
    </row>
    <row r="330" spans="1:17" ht="66.75" hidden="1" customHeight="1" x14ac:dyDescent="0.25">
      <c r="A330" s="5"/>
      <c r="B330" s="43"/>
      <c r="C330" s="212"/>
      <c r="D330" s="96"/>
      <c r="E330" s="212"/>
      <c r="F330" s="212"/>
      <c r="G330" s="212"/>
      <c r="H330" s="212"/>
      <c r="I330" s="212"/>
      <c r="J330" s="212"/>
      <c r="K330" s="212"/>
      <c r="L330" s="212"/>
      <c r="M330" s="151"/>
      <c r="N330" s="204"/>
      <c r="O330" s="204"/>
      <c r="P330" s="102"/>
      <c r="Q330" s="3"/>
    </row>
    <row r="331" spans="1:17" ht="83.25" hidden="1" customHeight="1" x14ac:dyDescent="0.25">
      <c r="A331" s="5"/>
      <c r="B331" s="43"/>
      <c r="C331" s="212"/>
      <c r="D331" s="96"/>
      <c r="E331" s="212"/>
      <c r="F331" s="212"/>
      <c r="G331" s="212"/>
      <c r="H331" s="212"/>
      <c r="I331" s="212"/>
      <c r="J331" s="212"/>
      <c r="K331" s="212"/>
      <c r="L331" s="212"/>
      <c r="M331" s="151"/>
      <c r="N331" s="204"/>
      <c r="O331" s="204"/>
      <c r="P331" s="102"/>
      <c r="Q331" s="3"/>
    </row>
    <row r="332" spans="1:17" ht="41.25" hidden="1" customHeight="1" x14ac:dyDescent="0.25">
      <c r="A332" s="5"/>
      <c r="B332" s="43"/>
      <c r="C332" s="212"/>
      <c r="D332" s="96"/>
      <c r="E332" s="212"/>
      <c r="F332" s="212"/>
      <c r="G332" s="212"/>
      <c r="H332" s="212"/>
      <c r="I332" s="212"/>
      <c r="J332" s="212"/>
      <c r="K332" s="212"/>
      <c r="L332" s="212"/>
      <c r="M332" s="151"/>
      <c r="N332" s="204"/>
      <c r="O332" s="204"/>
      <c r="P332" s="102"/>
      <c r="Q332" s="3"/>
    </row>
    <row r="333" spans="1:17" ht="40.5" hidden="1" customHeight="1" x14ac:dyDescent="0.25">
      <c r="A333" s="5"/>
      <c r="B333" s="43"/>
      <c r="C333" s="212"/>
      <c r="D333" s="96"/>
      <c r="E333" s="212"/>
      <c r="F333" s="212"/>
      <c r="G333" s="212"/>
      <c r="H333" s="212"/>
      <c r="I333" s="212"/>
      <c r="J333" s="212"/>
      <c r="K333" s="212"/>
      <c r="L333" s="212"/>
      <c r="M333" s="151"/>
      <c r="N333" s="204"/>
      <c r="O333" s="204"/>
      <c r="P333" s="102"/>
      <c r="Q333" s="3"/>
    </row>
    <row r="334" spans="1:17" ht="147.75" hidden="1" customHeight="1" x14ac:dyDescent="0.25">
      <c r="A334" s="5"/>
      <c r="B334" s="43"/>
      <c r="C334" s="212"/>
      <c r="D334" s="96"/>
      <c r="E334" s="212"/>
      <c r="F334" s="212"/>
      <c r="G334" s="212"/>
      <c r="H334" s="212"/>
      <c r="I334" s="212"/>
      <c r="J334" s="212"/>
      <c r="K334" s="212"/>
      <c r="L334" s="212"/>
      <c r="M334" s="151"/>
      <c r="N334" s="204"/>
      <c r="O334" s="204"/>
      <c r="P334" s="102"/>
      <c r="Q334" s="3"/>
    </row>
    <row r="335" spans="1:17" ht="92.25" hidden="1" customHeight="1" x14ac:dyDescent="0.25">
      <c r="A335" s="5"/>
      <c r="B335" s="43"/>
      <c r="C335" s="212"/>
      <c r="D335" s="96"/>
      <c r="E335" s="212"/>
      <c r="F335" s="212"/>
      <c r="G335" s="212"/>
      <c r="H335" s="212"/>
      <c r="I335" s="212"/>
      <c r="J335" s="212"/>
      <c r="K335" s="212"/>
      <c r="L335" s="212"/>
      <c r="M335" s="151"/>
      <c r="N335" s="204"/>
      <c r="O335" s="204"/>
      <c r="P335" s="102"/>
      <c r="Q335" s="3"/>
    </row>
    <row r="336" spans="1:17" ht="82.5" hidden="1" customHeight="1" x14ac:dyDescent="0.25">
      <c r="A336" s="5"/>
      <c r="B336" s="43"/>
      <c r="C336" s="212"/>
      <c r="D336" s="96"/>
      <c r="E336" s="212"/>
      <c r="F336" s="212"/>
      <c r="G336" s="212"/>
      <c r="H336" s="212"/>
      <c r="I336" s="212"/>
      <c r="J336" s="212"/>
      <c r="K336" s="212"/>
      <c r="L336" s="212"/>
      <c r="M336" s="151"/>
      <c r="N336" s="204"/>
      <c r="O336" s="204"/>
      <c r="P336" s="102"/>
      <c r="Q336" s="3"/>
    </row>
    <row r="337" spans="1:17" ht="30.75" customHeight="1" x14ac:dyDescent="0.25">
      <c r="A337" s="5"/>
      <c r="B337" s="43" t="s">
        <v>462</v>
      </c>
      <c r="C337" s="212"/>
      <c r="D337" s="96"/>
      <c r="E337" s="212">
        <v>1000</v>
      </c>
      <c r="F337" s="212"/>
      <c r="G337" s="212"/>
      <c r="H337" s="212"/>
      <c r="I337" s="212"/>
      <c r="J337" s="212"/>
      <c r="K337" s="212"/>
      <c r="L337" s="212"/>
      <c r="M337" s="151"/>
      <c r="N337" s="204"/>
      <c r="O337" s="204"/>
      <c r="P337" s="217" t="s">
        <v>583</v>
      </c>
      <c r="Q337" s="3"/>
    </row>
    <row r="338" spans="1:17" ht="52.5" customHeight="1" x14ac:dyDescent="0.25">
      <c r="A338" s="5"/>
      <c r="B338" s="43" t="s">
        <v>462</v>
      </c>
      <c r="C338" s="212"/>
      <c r="D338" s="96"/>
      <c r="E338" s="212">
        <v>3233397</v>
      </c>
      <c r="F338" s="212"/>
      <c r="G338" s="212"/>
      <c r="H338" s="212"/>
      <c r="I338" s="212"/>
      <c r="J338" s="212"/>
      <c r="K338" s="212"/>
      <c r="L338" s="212"/>
      <c r="M338" s="151"/>
      <c r="N338" s="204"/>
      <c r="O338" s="204"/>
      <c r="P338" s="217" t="s">
        <v>624</v>
      </c>
      <c r="Q338" s="3"/>
    </row>
    <row r="339" spans="1:17" ht="135.75" hidden="1" customHeight="1" x14ac:dyDescent="0.25">
      <c r="A339" s="5"/>
      <c r="B339" s="43"/>
      <c r="C339" s="212"/>
      <c r="D339" s="96"/>
      <c r="E339" s="212"/>
      <c r="F339" s="212"/>
      <c r="G339" s="212"/>
      <c r="H339" s="212"/>
      <c r="I339" s="212"/>
      <c r="J339" s="212"/>
      <c r="K339" s="212"/>
      <c r="L339" s="212"/>
      <c r="M339" s="151"/>
      <c r="N339" s="204"/>
      <c r="O339" s="204"/>
      <c r="P339" s="102"/>
      <c r="Q339" s="3"/>
    </row>
    <row r="340" spans="1:17" ht="44.25" hidden="1" customHeight="1" x14ac:dyDescent="0.25">
      <c r="A340" s="5"/>
      <c r="B340" s="43"/>
      <c r="C340" s="212"/>
      <c r="D340" s="96"/>
      <c r="E340" s="212"/>
      <c r="F340" s="212"/>
      <c r="G340" s="212"/>
      <c r="H340" s="212"/>
      <c r="I340" s="212"/>
      <c r="J340" s="212"/>
      <c r="K340" s="212"/>
      <c r="L340" s="212"/>
      <c r="M340" s="151"/>
      <c r="N340" s="204"/>
      <c r="O340" s="204"/>
      <c r="P340" s="217"/>
      <c r="Q340" s="3"/>
    </row>
    <row r="341" spans="1:17" ht="51.75" hidden="1" customHeight="1" x14ac:dyDescent="0.25">
      <c r="A341" s="5"/>
      <c r="B341" s="43"/>
      <c r="C341" s="212"/>
      <c r="D341" s="96"/>
      <c r="E341" s="212"/>
      <c r="F341" s="212"/>
      <c r="G341" s="212"/>
      <c r="H341" s="212"/>
      <c r="I341" s="212"/>
      <c r="J341" s="212"/>
      <c r="K341" s="212"/>
      <c r="L341" s="212"/>
      <c r="M341" s="151"/>
      <c r="N341" s="204"/>
      <c r="O341" s="204"/>
      <c r="P341" s="217"/>
      <c r="Q341" s="3"/>
    </row>
    <row r="342" spans="1:17" ht="45" hidden="1" customHeight="1" x14ac:dyDescent="0.25">
      <c r="A342" s="5"/>
      <c r="B342" s="43"/>
      <c r="C342" s="212"/>
      <c r="D342" s="96"/>
      <c r="E342" s="212"/>
      <c r="F342" s="212"/>
      <c r="G342" s="212"/>
      <c r="H342" s="212"/>
      <c r="I342" s="212"/>
      <c r="J342" s="212"/>
      <c r="K342" s="212"/>
      <c r="L342" s="212"/>
      <c r="M342" s="151"/>
      <c r="N342" s="204"/>
      <c r="O342" s="204"/>
      <c r="P342" s="217"/>
      <c r="Q342" s="3"/>
    </row>
    <row r="343" spans="1:17" ht="100.5" hidden="1" customHeight="1" x14ac:dyDescent="0.25">
      <c r="A343" s="5"/>
      <c r="B343" s="43"/>
      <c r="C343" s="212"/>
      <c r="D343" s="96"/>
      <c r="E343" s="212"/>
      <c r="F343" s="212"/>
      <c r="G343" s="212"/>
      <c r="H343" s="212"/>
      <c r="I343" s="212"/>
      <c r="J343" s="212"/>
      <c r="K343" s="212"/>
      <c r="L343" s="212"/>
      <c r="M343" s="151"/>
      <c r="N343" s="204"/>
      <c r="O343" s="204"/>
      <c r="P343" s="217"/>
      <c r="Q343" s="3"/>
    </row>
    <row r="344" spans="1:17" ht="83.25" hidden="1" customHeight="1" x14ac:dyDescent="0.25">
      <c r="A344" s="5"/>
      <c r="B344" s="43"/>
      <c r="C344" s="212"/>
      <c r="D344" s="96"/>
      <c r="E344" s="212"/>
      <c r="F344" s="212"/>
      <c r="G344" s="212"/>
      <c r="H344" s="212"/>
      <c r="I344" s="212"/>
      <c r="J344" s="212"/>
      <c r="K344" s="212"/>
      <c r="L344" s="212"/>
      <c r="M344" s="151"/>
      <c r="N344" s="204"/>
      <c r="O344" s="204"/>
      <c r="P344" s="217"/>
      <c r="Q344" s="3"/>
    </row>
    <row r="345" spans="1:17" ht="68.25" hidden="1" customHeight="1" x14ac:dyDescent="0.25">
      <c r="A345" s="5"/>
      <c r="B345" s="43"/>
      <c r="C345" s="212"/>
      <c r="D345" s="96"/>
      <c r="E345" s="212"/>
      <c r="F345" s="212"/>
      <c r="G345" s="212"/>
      <c r="H345" s="212"/>
      <c r="I345" s="212"/>
      <c r="J345" s="212"/>
      <c r="K345" s="212"/>
      <c r="L345" s="212"/>
      <c r="M345" s="151"/>
      <c r="N345" s="204"/>
      <c r="O345" s="204"/>
      <c r="P345" s="217"/>
      <c r="Q345" s="3"/>
    </row>
    <row r="346" spans="1:17" ht="69.75" hidden="1" customHeight="1" x14ac:dyDescent="0.25">
      <c r="A346" s="5"/>
      <c r="B346" s="43"/>
      <c r="C346" s="212"/>
      <c r="D346" s="96"/>
      <c r="E346" s="212"/>
      <c r="F346" s="212"/>
      <c r="G346" s="212"/>
      <c r="H346" s="212"/>
      <c r="I346" s="212"/>
      <c r="J346" s="212"/>
      <c r="K346" s="212"/>
      <c r="L346" s="212"/>
      <c r="M346" s="151"/>
      <c r="N346" s="204"/>
      <c r="O346" s="204"/>
      <c r="P346" s="217"/>
      <c r="Q346" s="3"/>
    </row>
    <row r="347" spans="1:17" ht="63" hidden="1" customHeight="1" x14ac:dyDescent="0.25">
      <c r="A347" s="5"/>
      <c r="B347" s="43"/>
      <c r="C347" s="212"/>
      <c r="D347" s="96"/>
      <c r="E347" s="212"/>
      <c r="F347" s="212"/>
      <c r="G347" s="212"/>
      <c r="H347" s="212"/>
      <c r="I347" s="212"/>
      <c r="J347" s="212"/>
      <c r="K347" s="212"/>
      <c r="L347" s="212"/>
      <c r="M347" s="151"/>
      <c r="N347" s="204"/>
      <c r="O347" s="204"/>
      <c r="P347" s="217"/>
      <c r="Q347" s="3"/>
    </row>
    <row r="348" spans="1:17" ht="57" hidden="1" customHeight="1" x14ac:dyDescent="0.25">
      <c r="A348" s="5"/>
      <c r="B348" s="43"/>
      <c r="C348" s="212"/>
      <c r="D348" s="96"/>
      <c r="E348" s="212"/>
      <c r="F348" s="212"/>
      <c r="G348" s="212"/>
      <c r="H348" s="212"/>
      <c r="I348" s="212"/>
      <c r="J348" s="212"/>
      <c r="K348" s="212"/>
      <c r="L348" s="212"/>
      <c r="M348" s="151"/>
      <c r="N348" s="204"/>
      <c r="O348" s="204"/>
      <c r="P348" s="217"/>
      <c r="Q348" s="3"/>
    </row>
    <row r="349" spans="1:17" ht="42" hidden="1" customHeight="1" x14ac:dyDescent="0.25">
      <c r="A349" s="5"/>
      <c r="B349" s="43"/>
      <c r="C349" s="212"/>
      <c r="D349" s="96"/>
      <c r="E349" s="212"/>
      <c r="F349" s="212"/>
      <c r="G349" s="212"/>
      <c r="H349" s="212"/>
      <c r="I349" s="212"/>
      <c r="J349" s="212"/>
      <c r="K349" s="212"/>
      <c r="L349" s="212"/>
      <c r="M349" s="151"/>
      <c r="N349" s="204"/>
      <c r="O349" s="204"/>
      <c r="P349" s="217"/>
      <c r="Q349" s="3"/>
    </row>
    <row r="350" spans="1:17" ht="41.25" hidden="1" customHeight="1" x14ac:dyDescent="0.25">
      <c r="A350" s="5"/>
      <c r="B350" s="43"/>
      <c r="C350" s="212"/>
      <c r="D350" s="96"/>
      <c r="E350" s="212"/>
      <c r="F350" s="212"/>
      <c r="G350" s="212"/>
      <c r="H350" s="212"/>
      <c r="I350" s="212"/>
      <c r="J350" s="212"/>
      <c r="K350" s="212"/>
      <c r="L350" s="212"/>
      <c r="M350" s="151"/>
      <c r="N350" s="204"/>
      <c r="O350" s="204"/>
      <c r="P350" s="217"/>
      <c r="Q350" s="3"/>
    </row>
    <row r="351" spans="1:17" ht="57" hidden="1" customHeight="1" x14ac:dyDescent="0.25">
      <c r="A351" s="5"/>
      <c r="B351" s="43"/>
      <c r="C351" s="212"/>
      <c r="D351" s="96"/>
      <c r="E351" s="212"/>
      <c r="F351" s="212"/>
      <c r="G351" s="212"/>
      <c r="H351" s="212"/>
      <c r="I351" s="212"/>
      <c r="J351" s="212"/>
      <c r="K351" s="212"/>
      <c r="L351" s="212"/>
      <c r="M351" s="151"/>
      <c r="N351" s="204"/>
      <c r="O351" s="204"/>
      <c r="P351" s="217"/>
      <c r="Q351" s="3"/>
    </row>
    <row r="352" spans="1:17" ht="15.75" hidden="1" customHeight="1" x14ac:dyDescent="0.25">
      <c r="A352" s="5"/>
      <c r="B352" s="183"/>
      <c r="C352" s="96"/>
      <c r="D352" s="96"/>
      <c r="E352" s="88"/>
      <c r="F352" s="88"/>
      <c r="G352" s="88"/>
      <c r="H352" s="88"/>
      <c r="I352" s="96"/>
      <c r="J352" s="212"/>
      <c r="K352" s="212"/>
      <c r="L352" s="212"/>
      <c r="M352" s="9"/>
      <c r="N352" s="9"/>
      <c r="O352" s="9"/>
      <c r="P352" s="51"/>
      <c r="Q352" s="3"/>
    </row>
    <row r="353" spans="1:17" ht="15.75" hidden="1" customHeight="1" x14ac:dyDescent="0.25">
      <c r="A353" s="5"/>
      <c r="B353" s="223"/>
      <c r="C353" s="212"/>
      <c r="D353" s="95"/>
      <c r="E353" s="95"/>
      <c r="F353" s="95"/>
      <c r="G353" s="95"/>
      <c r="H353" s="95"/>
      <c r="I353" s="52"/>
      <c r="J353" s="212"/>
      <c r="K353" s="212"/>
      <c r="L353" s="212"/>
      <c r="M353" s="9"/>
      <c r="N353" s="9"/>
      <c r="O353" s="9"/>
      <c r="P353" s="39"/>
      <c r="Q353" s="3"/>
    </row>
    <row r="354" spans="1:17" ht="15.75" hidden="1" customHeight="1" x14ac:dyDescent="0.25">
      <c r="A354" s="5"/>
      <c r="B354" s="183"/>
      <c r="C354" s="212"/>
      <c r="D354" s="212"/>
      <c r="E354" s="212"/>
      <c r="F354" s="212"/>
      <c r="G354" s="212"/>
      <c r="H354" s="212"/>
      <c r="I354" s="212"/>
      <c r="J354" s="212"/>
      <c r="K354" s="212"/>
      <c r="L354" s="212"/>
      <c r="M354" s="9"/>
      <c r="N354" s="9"/>
      <c r="O354" s="9"/>
      <c r="P354" s="8"/>
      <c r="Q354" s="3"/>
    </row>
    <row r="355" spans="1:17" ht="15.75" hidden="1" customHeight="1" x14ac:dyDescent="0.25">
      <c r="A355" s="5"/>
      <c r="B355" s="24"/>
      <c r="C355" s="212"/>
      <c r="D355" s="212"/>
      <c r="E355" s="212"/>
      <c r="F355" s="212"/>
      <c r="G355" s="212"/>
      <c r="H355" s="212"/>
      <c r="I355" s="212"/>
      <c r="J355" s="212"/>
      <c r="K355" s="212"/>
      <c r="L355" s="212"/>
      <c r="M355" s="204"/>
      <c r="N355" s="204"/>
      <c r="O355" s="204"/>
      <c r="P355" s="8"/>
      <c r="Q355" s="3"/>
    </row>
    <row r="356" spans="1:17" ht="40.5" customHeight="1" x14ac:dyDescent="0.25">
      <c r="A356" s="4" t="s">
        <v>625</v>
      </c>
      <c r="B356" s="98" t="s">
        <v>23</v>
      </c>
      <c r="C356" s="53">
        <f>C357+C361</f>
        <v>0</v>
      </c>
      <c r="D356" s="53">
        <f t="shared" ref="D356:L356" si="122">D357+D361</f>
        <v>0</v>
      </c>
      <c r="E356" s="53">
        <f t="shared" si="122"/>
        <v>0</v>
      </c>
      <c r="F356" s="53">
        <f t="shared" ref="F356:H356" si="123">F357+F361</f>
        <v>0</v>
      </c>
      <c r="G356" s="53">
        <f t="shared" si="123"/>
        <v>0</v>
      </c>
      <c r="H356" s="53">
        <f t="shared" si="123"/>
        <v>0</v>
      </c>
      <c r="I356" s="53">
        <f t="shared" si="122"/>
        <v>3000</v>
      </c>
      <c r="J356" s="53">
        <f>J357+J361</f>
        <v>858378</v>
      </c>
      <c r="K356" s="53">
        <f t="shared" ref="K356" si="124">K357+K361</f>
        <v>-1748904</v>
      </c>
      <c r="L356" s="53">
        <f t="shared" si="122"/>
        <v>1749200</v>
      </c>
      <c r="M356" s="17"/>
      <c r="N356" s="17"/>
      <c r="O356" s="17"/>
      <c r="P356" s="222"/>
      <c r="Q356" s="3"/>
    </row>
    <row r="357" spans="1:17" ht="25.5" hidden="1" customHeight="1" x14ac:dyDescent="0.25">
      <c r="A357" s="5"/>
      <c r="B357" s="171" t="s">
        <v>233</v>
      </c>
      <c r="C357" s="54">
        <f t="shared" ref="C357:L357" si="125">C358+C359+C360</f>
        <v>0</v>
      </c>
      <c r="D357" s="54">
        <f t="shared" si="125"/>
        <v>0</v>
      </c>
      <c r="E357" s="54">
        <f t="shared" si="125"/>
        <v>0</v>
      </c>
      <c r="F357" s="54">
        <f t="shared" ref="F357" si="126">F358+F359+F360</f>
        <v>0</v>
      </c>
      <c r="G357" s="54"/>
      <c r="H357" s="54"/>
      <c r="I357" s="54">
        <f t="shared" si="125"/>
        <v>0</v>
      </c>
      <c r="J357" s="54">
        <f t="shared" si="125"/>
        <v>0</v>
      </c>
      <c r="K357" s="54">
        <f t="shared" ref="K357" si="127">K358+K359+K360</f>
        <v>0</v>
      </c>
      <c r="L357" s="54">
        <f t="shared" si="125"/>
        <v>0</v>
      </c>
      <c r="M357" s="17"/>
      <c r="N357" s="17"/>
      <c r="O357" s="17"/>
      <c r="P357" s="222"/>
      <c r="Q357" s="3"/>
    </row>
    <row r="358" spans="1:17" ht="120" hidden="1" customHeight="1" x14ac:dyDescent="0.25">
      <c r="A358" s="5"/>
      <c r="B358" s="210"/>
      <c r="C358" s="7"/>
      <c r="D358" s="7"/>
      <c r="E358" s="54"/>
      <c r="F358" s="54"/>
      <c r="G358" s="54"/>
      <c r="H358" s="54"/>
      <c r="I358" s="54"/>
      <c r="J358" s="54"/>
      <c r="K358" s="54"/>
      <c r="L358" s="54"/>
      <c r="M358" s="17"/>
      <c r="N358" s="17"/>
      <c r="O358" s="17"/>
      <c r="P358" s="222"/>
      <c r="Q358" s="3"/>
    </row>
    <row r="359" spans="1:17" ht="15.75" hidden="1" customHeight="1" x14ac:dyDescent="0.25">
      <c r="A359" s="8"/>
      <c r="B359" s="221"/>
      <c r="C359" s="7"/>
      <c r="D359" s="7"/>
      <c r="E359" s="7"/>
      <c r="F359" s="7"/>
      <c r="G359" s="7"/>
      <c r="H359" s="7"/>
      <c r="I359" s="7"/>
      <c r="J359" s="7"/>
      <c r="K359" s="7"/>
      <c r="L359" s="7"/>
      <c r="M359" s="8"/>
      <c r="N359" s="8"/>
      <c r="O359" s="8"/>
      <c r="P359" s="221"/>
      <c r="Q359" s="3"/>
    </row>
    <row r="360" spans="1:17" ht="15.75" hidden="1" customHeight="1" x14ac:dyDescent="0.25">
      <c r="A360" s="5"/>
      <c r="B360" s="221"/>
      <c r="C360" s="54"/>
      <c r="D360" s="54"/>
      <c r="E360" s="54"/>
      <c r="F360" s="54"/>
      <c r="G360" s="54"/>
      <c r="H360" s="54"/>
      <c r="I360" s="54"/>
      <c r="J360" s="54"/>
      <c r="K360" s="54"/>
      <c r="L360" s="54"/>
      <c r="M360" s="17"/>
      <c r="N360" s="17"/>
      <c r="O360" s="17"/>
      <c r="P360" s="221"/>
      <c r="Q360" s="3"/>
    </row>
    <row r="361" spans="1:17" ht="17.25" customHeight="1" x14ac:dyDescent="0.25">
      <c r="A361" s="5"/>
      <c r="B361" s="78" t="s">
        <v>510</v>
      </c>
      <c r="C361" s="54">
        <f>C362+C364+C365+C363</f>
        <v>0</v>
      </c>
      <c r="D361" s="54">
        <f t="shared" ref="D361:L361" si="128">D362+D364+D365+D363</f>
        <v>0</v>
      </c>
      <c r="E361" s="54">
        <f t="shared" si="128"/>
        <v>0</v>
      </c>
      <c r="F361" s="54">
        <f t="shared" si="128"/>
        <v>0</v>
      </c>
      <c r="G361" s="54">
        <f t="shared" si="128"/>
        <v>0</v>
      </c>
      <c r="H361" s="54">
        <f t="shared" si="128"/>
        <v>0</v>
      </c>
      <c r="I361" s="54">
        <f t="shared" si="128"/>
        <v>3000</v>
      </c>
      <c r="J361" s="54">
        <f t="shared" si="128"/>
        <v>858378</v>
      </c>
      <c r="K361" s="54">
        <f t="shared" si="128"/>
        <v>-1748904</v>
      </c>
      <c r="L361" s="54">
        <f t="shared" si="128"/>
        <v>1749200</v>
      </c>
      <c r="M361" s="204"/>
      <c r="N361" s="204"/>
      <c r="O361" s="204"/>
      <c r="P361" s="221"/>
      <c r="Q361" s="3"/>
    </row>
    <row r="362" spans="1:17" ht="30" hidden="1" customHeight="1" x14ac:dyDescent="0.25">
      <c r="A362" s="152"/>
      <c r="B362" s="210" t="s">
        <v>250</v>
      </c>
      <c r="C362" s="7"/>
      <c r="D362" s="7"/>
      <c r="E362" s="7"/>
      <c r="F362" s="7"/>
      <c r="G362" s="7"/>
      <c r="H362" s="7"/>
      <c r="I362" s="7"/>
      <c r="J362" s="7"/>
      <c r="K362" s="7">
        <v>-890822</v>
      </c>
      <c r="L362" s="7">
        <v>890822</v>
      </c>
      <c r="M362" s="204"/>
      <c r="N362" s="204"/>
      <c r="O362" s="204"/>
      <c r="P362" s="221" t="s">
        <v>255</v>
      </c>
      <c r="Q362" s="114"/>
    </row>
    <row r="363" spans="1:17" ht="39.75" customHeight="1" x14ac:dyDescent="0.25">
      <c r="A363" s="152"/>
      <c r="B363" s="210" t="s">
        <v>254</v>
      </c>
      <c r="C363" s="7"/>
      <c r="D363" s="7"/>
      <c r="E363" s="7"/>
      <c r="F363" s="7"/>
      <c r="G363" s="7"/>
      <c r="H363" s="7"/>
      <c r="I363" s="7">
        <v>3000</v>
      </c>
      <c r="J363" s="7"/>
      <c r="K363" s="7"/>
      <c r="L363" s="7"/>
      <c r="M363" s="204"/>
      <c r="N363" s="204"/>
      <c r="O363" s="204"/>
      <c r="P363" s="221" t="s">
        <v>556</v>
      </c>
      <c r="Q363" s="114"/>
    </row>
    <row r="364" spans="1:17" ht="51" hidden="1" customHeight="1" x14ac:dyDescent="0.25">
      <c r="A364" s="5"/>
      <c r="B364" s="210" t="s">
        <v>251</v>
      </c>
      <c r="C364" s="54"/>
      <c r="D364" s="54"/>
      <c r="E364" s="54"/>
      <c r="F364" s="54"/>
      <c r="G364" s="54"/>
      <c r="H364" s="54"/>
      <c r="I364" s="54"/>
      <c r="J364" s="7"/>
      <c r="K364" s="7">
        <v>-858082</v>
      </c>
      <c r="L364" s="7">
        <v>858378</v>
      </c>
      <c r="M364" s="204"/>
      <c r="N364" s="204"/>
      <c r="O364" s="204"/>
      <c r="P364" s="221" t="s">
        <v>278</v>
      </c>
      <c r="Q364" s="3"/>
    </row>
    <row r="365" spans="1:17" ht="25.5" hidden="1" customHeight="1" x14ac:dyDescent="0.25">
      <c r="A365" s="5"/>
      <c r="B365" s="210" t="s">
        <v>252</v>
      </c>
      <c r="C365" s="54"/>
      <c r="D365" s="54"/>
      <c r="E365" s="54"/>
      <c r="F365" s="54"/>
      <c r="G365" s="54"/>
      <c r="H365" s="54"/>
      <c r="I365" s="54"/>
      <c r="J365" s="7">
        <v>858378</v>
      </c>
      <c r="K365" s="7"/>
      <c r="L365" s="7"/>
      <c r="M365" s="204"/>
      <c r="N365" s="204"/>
      <c r="O365" s="204"/>
      <c r="P365" s="221" t="s">
        <v>278</v>
      </c>
      <c r="Q365" s="3"/>
    </row>
    <row r="366" spans="1:17" ht="25.5" hidden="1" customHeight="1" x14ac:dyDescent="0.25">
      <c r="A366" s="5" t="s">
        <v>246</v>
      </c>
      <c r="B366" s="98" t="s">
        <v>245</v>
      </c>
      <c r="C366" s="53">
        <f>C367</f>
        <v>0</v>
      </c>
      <c r="D366" s="53">
        <f t="shared" ref="D366:L367" si="129">D367</f>
        <v>0</v>
      </c>
      <c r="E366" s="53">
        <f>E367</f>
        <v>0</v>
      </c>
      <c r="F366" s="53">
        <f t="shared" si="129"/>
        <v>0</v>
      </c>
      <c r="G366" s="53">
        <f t="shared" si="129"/>
        <v>0</v>
      </c>
      <c r="H366" s="53">
        <f t="shared" si="129"/>
        <v>0</v>
      </c>
      <c r="I366" s="53">
        <f t="shared" si="129"/>
        <v>0</v>
      </c>
      <c r="J366" s="53">
        <f t="shared" si="129"/>
        <v>0</v>
      </c>
      <c r="K366" s="53">
        <f t="shared" si="129"/>
        <v>0</v>
      </c>
      <c r="L366" s="53">
        <f t="shared" si="129"/>
        <v>0</v>
      </c>
      <c r="M366" s="17"/>
      <c r="N366" s="17"/>
      <c r="O366" s="17"/>
      <c r="P366" s="222"/>
      <c r="Q366" s="3"/>
    </row>
    <row r="367" spans="1:17" ht="25.5" hidden="1" customHeight="1" x14ac:dyDescent="0.25">
      <c r="A367" s="8"/>
      <c r="B367" s="171" t="s">
        <v>86</v>
      </c>
      <c r="C367" s="7">
        <f>C368</f>
        <v>0</v>
      </c>
      <c r="D367" s="7">
        <f t="shared" si="129"/>
        <v>0</v>
      </c>
      <c r="E367" s="7">
        <f t="shared" si="129"/>
        <v>0</v>
      </c>
      <c r="F367" s="7">
        <f t="shared" si="129"/>
        <v>0</v>
      </c>
      <c r="G367" s="7">
        <f t="shared" si="129"/>
        <v>0</v>
      </c>
      <c r="H367" s="7">
        <f t="shared" si="129"/>
        <v>0</v>
      </c>
      <c r="I367" s="7">
        <f t="shared" si="129"/>
        <v>0</v>
      </c>
      <c r="J367" s="7">
        <f t="shared" si="129"/>
        <v>0</v>
      </c>
      <c r="K367" s="7">
        <f t="shared" si="129"/>
        <v>0</v>
      </c>
      <c r="L367" s="7">
        <f t="shared" si="129"/>
        <v>0</v>
      </c>
      <c r="M367" s="7">
        <f t="shared" ref="M367:O367" si="130">M368</f>
        <v>0</v>
      </c>
      <c r="N367" s="7">
        <f t="shared" si="130"/>
        <v>0</v>
      </c>
      <c r="O367" s="7">
        <f t="shared" si="130"/>
        <v>0</v>
      </c>
      <c r="P367" s="221"/>
      <c r="Q367" s="3"/>
    </row>
    <row r="368" spans="1:17" ht="74.25" hidden="1" customHeight="1" x14ac:dyDescent="0.25">
      <c r="A368" s="5"/>
      <c r="B368" s="217"/>
      <c r="C368" s="7"/>
      <c r="D368" s="7"/>
      <c r="E368" s="7"/>
      <c r="F368" s="7"/>
      <c r="G368" s="7"/>
      <c r="H368" s="7"/>
      <c r="I368" s="7"/>
      <c r="J368" s="95"/>
      <c r="K368" s="95"/>
      <c r="L368" s="7"/>
      <c r="M368" s="8"/>
      <c r="N368" s="8"/>
      <c r="O368" s="8"/>
      <c r="P368" s="221"/>
      <c r="Q368" s="3"/>
    </row>
    <row r="369" spans="1:17" ht="15.75" hidden="1" customHeight="1" x14ac:dyDescent="0.25">
      <c r="A369" s="5"/>
      <c r="B369" s="78"/>
      <c r="C369" s="54"/>
      <c r="D369" s="54"/>
      <c r="E369" s="54"/>
      <c r="F369" s="54"/>
      <c r="G369" s="54"/>
      <c r="H369" s="54"/>
      <c r="I369" s="54"/>
      <c r="J369" s="54"/>
      <c r="K369" s="54"/>
      <c r="L369" s="54"/>
      <c r="M369" s="204"/>
      <c r="N369" s="204"/>
      <c r="O369" s="204"/>
      <c r="P369" s="221"/>
      <c r="Q369" s="3"/>
    </row>
    <row r="370" spans="1:17" ht="63.75" hidden="1" customHeight="1" x14ac:dyDescent="0.25">
      <c r="A370" s="5" t="s">
        <v>361</v>
      </c>
      <c r="B370" s="184" t="s">
        <v>362</v>
      </c>
      <c r="C370" s="55">
        <f t="shared" ref="C370:L371" si="131">C371</f>
        <v>0</v>
      </c>
      <c r="D370" s="55">
        <f t="shared" si="131"/>
        <v>0</v>
      </c>
      <c r="E370" s="55">
        <f t="shared" si="131"/>
        <v>0</v>
      </c>
      <c r="F370" s="55">
        <f t="shared" si="131"/>
        <v>0</v>
      </c>
      <c r="G370" s="55">
        <f t="shared" si="131"/>
        <v>0</v>
      </c>
      <c r="H370" s="55">
        <f t="shared" si="131"/>
        <v>0</v>
      </c>
      <c r="I370" s="55">
        <f t="shared" si="131"/>
        <v>0</v>
      </c>
      <c r="J370" s="55">
        <f t="shared" si="131"/>
        <v>0</v>
      </c>
      <c r="K370" s="55">
        <f t="shared" si="131"/>
        <v>0</v>
      </c>
      <c r="L370" s="55">
        <f t="shared" si="131"/>
        <v>0</v>
      </c>
      <c r="M370" s="204"/>
      <c r="N370" s="204"/>
      <c r="O370" s="204"/>
      <c r="P370" s="221"/>
      <c r="Q370" s="3"/>
    </row>
    <row r="371" spans="1:17" ht="25.5" hidden="1" customHeight="1" x14ac:dyDescent="0.25">
      <c r="A371" s="8"/>
      <c r="B371" s="173" t="s">
        <v>56</v>
      </c>
      <c r="C371" s="153">
        <f t="shared" si="131"/>
        <v>0</v>
      </c>
      <c r="D371" s="153">
        <f t="shared" si="131"/>
        <v>0</v>
      </c>
      <c r="E371" s="153">
        <f>E372</f>
        <v>0</v>
      </c>
      <c r="F371" s="153">
        <f t="shared" si="131"/>
        <v>0</v>
      </c>
      <c r="G371" s="153">
        <f t="shared" si="131"/>
        <v>0</v>
      </c>
      <c r="H371" s="153">
        <f t="shared" si="131"/>
        <v>0</v>
      </c>
      <c r="I371" s="153">
        <f t="shared" si="131"/>
        <v>0</v>
      </c>
      <c r="J371" s="153">
        <f t="shared" si="131"/>
        <v>0</v>
      </c>
      <c r="K371" s="153">
        <f t="shared" si="131"/>
        <v>0</v>
      </c>
      <c r="L371" s="153">
        <f t="shared" si="131"/>
        <v>0</v>
      </c>
      <c r="M371" s="225"/>
      <c r="N371" s="226"/>
      <c r="O371" s="226"/>
      <c r="P371" s="217"/>
      <c r="Q371" s="3"/>
    </row>
    <row r="372" spans="1:17" ht="57" hidden="1" customHeight="1" x14ac:dyDescent="0.25">
      <c r="A372" s="5"/>
      <c r="B372" s="78"/>
      <c r="C372" s="54"/>
      <c r="D372" s="54"/>
      <c r="E372" s="7"/>
      <c r="F372" s="54"/>
      <c r="G372" s="54"/>
      <c r="H372" s="54"/>
      <c r="I372" s="54"/>
      <c r="J372" s="54"/>
      <c r="K372" s="54"/>
      <c r="L372" s="54"/>
      <c r="M372" s="204"/>
      <c r="N372" s="204"/>
      <c r="O372" s="204"/>
      <c r="P372" s="221"/>
      <c r="Q372" s="3"/>
    </row>
    <row r="373" spans="1:17" ht="15.75" hidden="1" customHeight="1" x14ac:dyDescent="0.25">
      <c r="A373" s="8"/>
      <c r="B373" s="221"/>
      <c r="C373" s="7"/>
      <c r="D373" s="7"/>
      <c r="E373" s="7"/>
      <c r="F373" s="7"/>
      <c r="G373" s="7"/>
      <c r="H373" s="7"/>
      <c r="I373" s="7"/>
      <c r="J373" s="95"/>
      <c r="K373" s="95"/>
      <c r="L373" s="7"/>
      <c r="M373" s="8"/>
      <c r="N373" s="8"/>
      <c r="O373" s="8"/>
      <c r="P373" s="221"/>
      <c r="Q373" s="3"/>
    </row>
    <row r="374" spans="1:17" ht="76.5" hidden="1" customHeight="1" x14ac:dyDescent="0.25">
      <c r="A374" s="5" t="s">
        <v>195</v>
      </c>
      <c r="B374" s="168" t="s">
        <v>196</v>
      </c>
      <c r="C374" s="55">
        <f>C375</f>
        <v>0</v>
      </c>
      <c r="D374" s="55">
        <f t="shared" ref="D374:L375" si="132">D375</f>
        <v>0</v>
      </c>
      <c r="E374" s="55">
        <f t="shared" si="132"/>
        <v>0</v>
      </c>
      <c r="F374" s="55">
        <f t="shared" si="132"/>
        <v>0</v>
      </c>
      <c r="G374" s="55"/>
      <c r="H374" s="55"/>
      <c r="I374" s="55">
        <f t="shared" si="132"/>
        <v>0</v>
      </c>
      <c r="J374" s="55">
        <f t="shared" si="132"/>
        <v>0</v>
      </c>
      <c r="K374" s="55">
        <f t="shared" si="132"/>
        <v>0</v>
      </c>
      <c r="L374" s="55">
        <f t="shared" si="132"/>
        <v>0</v>
      </c>
      <c r="M374" s="8"/>
      <c r="N374" s="8"/>
      <c r="O374" s="8"/>
      <c r="P374" s="221"/>
      <c r="Q374" s="3"/>
    </row>
    <row r="375" spans="1:17" ht="15.75" hidden="1" customHeight="1" x14ac:dyDescent="0.25">
      <c r="A375" s="8"/>
      <c r="B375" s="78" t="s">
        <v>8</v>
      </c>
      <c r="C375" s="54">
        <f>C376</f>
        <v>0</v>
      </c>
      <c r="D375" s="54">
        <f t="shared" si="132"/>
        <v>0</v>
      </c>
      <c r="E375" s="54">
        <f t="shared" si="132"/>
        <v>0</v>
      </c>
      <c r="F375" s="54">
        <f t="shared" si="132"/>
        <v>0</v>
      </c>
      <c r="G375" s="54"/>
      <c r="H375" s="54"/>
      <c r="I375" s="54">
        <f t="shared" si="132"/>
        <v>0</v>
      </c>
      <c r="J375" s="54">
        <f t="shared" si="132"/>
        <v>0</v>
      </c>
      <c r="K375" s="54">
        <f t="shared" si="132"/>
        <v>0</v>
      </c>
      <c r="L375" s="54">
        <f t="shared" si="132"/>
        <v>0</v>
      </c>
      <c r="M375" s="8"/>
      <c r="N375" s="8"/>
      <c r="O375" s="8"/>
      <c r="P375" s="221"/>
      <c r="Q375" s="3"/>
    </row>
    <row r="376" spans="1:17" ht="15.75" hidden="1" customHeight="1" x14ac:dyDescent="0.25">
      <c r="A376" s="8"/>
      <c r="B376" s="221"/>
      <c r="C376" s="7"/>
      <c r="D376" s="7"/>
      <c r="E376" s="7"/>
      <c r="F376" s="7"/>
      <c r="G376" s="7"/>
      <c r="H376" s="7"/>
      <c r="I376" s="7"/>
      <c r="J376" s="95"/>
      <c r="K376" s="95"/>
      <c r="L376" s="7"/>
      <c r="M376" s="8"/>
      <c r="N376" s="8"/>
      <c r="O376" s="8"/>
      <c r="P376" s="221"/>
      <c r="Q376" s="3"/>
    </row>
    <row r="377" spans="1:17" ht="55.5" customHeight="1" x14ac:dyDescent="0.25">
      <c r="A377" s="4" t="s">
        <v>626</v>
      </c>
      <c r="B377" s="168" t="s">
        <v>174</v>
      </c>
      <c r="C377" s="55">
        <f t="shared" ref="C377:L377" si="133">C378</f>
        <v>0</v>
      </c>
      <c r="D377" s="55">
        <f t="shared" si="133"/>
        <v>0</v>
      </c>
      <c r="E377" s="55">
        <f t="shared" si="133"/>
        <v>0</v>
      </c>
      <c r="F377" s="55">
        <f t="shared" si="133"/>
        <v>0</v>
      </c>
      <c r="G377" s="55">
        <f t="shared" si="133"/>
        <v>0</v>
      </c>
      <c r="H377" s="55">
        <f t="shared" si="133"/>
        <v>0</v>
      </c>
      <c r="I377" s="55">
        <f t="shared" si="133"/>
        <v>80000</v>
      </c>
      <c r="J377" s="55">
        <f t="shared" si="133"/>
        <v>0</v>
      </c>
      <c r="K377" s="55">
        <f t="shared" si="133"/>
        <v>0</v>
      </c>
      <c r="L377" s="55">
        <f t="shared" si="133"/>
        <v>173000</v>
      </c>
      <c r="M377" s="8"/>
      <c r="N377" s="8"/>
      <c r="O377" s="8"/>
      <c r="P377" s="221"/>
      <c r="Q377" s="3"/>
    </row>
    <row r="378" spans="1:17" ht="25.5" customHeight="1" x14ac:dyDescent="0.25">
      <c r="A378" s="8"/>
      <c r="B378" s="78" t="s">
        <v>175</v>
      </c>
      <c r="C378" s="7">
        <f t="shared" ref="C378:K378" si="134">C379+C380</f>
        <v>0</v>
      </c>
      <c r="D378" s="7">
        <f t="shared" si="134"/>
        <v>0</v>
      </c>
      <c r="E378" s="7">
        <f t="shared" si="134"/>
        <v>0</v>
      </c>
      <c r="F378" s="7">
        <f t="shared" si="134"/>
        <v>0</v>
      </c>
      <c r="G378" s="7">
        <f t="shared" si="134"/>
        <v>0</v>
      </c>
      <c r="H378" s="7">
        <f t="shared" si="134"/>
        <v>0</v>
      </c>
      <c r="I378" s="7">
        <f t="shared" si="134"/>
        <v>80000</v>
      </c>
      <c r="J378" s="7">
        <f t="shared" si="134"/>
        <v>0</v>
      </c>
      <c r="K378" s="7">
        <f t="shared" si="134"/>
        <v>0</v>
      </c>
      <c r="L378" s="7">
        <f>L379+L380</f>
        <v>173000</v>
      </c>
      <c r="M378" s="8"/>
      <c r="N378" s="8"/>
      <c r="O378" s="8"/>
      <c r="P378" s="221"/>
      <c r="Q378" s="3"/>
    </row>
    <row r="379" spans="1:17" ht="44.25" customHeight="1" x14ac:dyDescent="0.25">
      <c r="A379" s="8"/>
      <c r="B379" s="56"/>
      <c r="C379" s="7"/>
      <c r="D379" s="7"/>
      <c r="E379" s="7"/>
      <c r="F379" s="7"/>
      <c r="G379" s="7"/>
      <c r="H379" s="7"/>
      <c r="I379" s="7">
        <v>80000</v>
      </c>
      <c r="J379" s="7"/>
      <c r="K379" s="7"/>
      <c r="L379" s="7">
        <v>150000</v>
      </c>
      <c r="M379" s="8"/>
      <c r="N379" s="8"/>
      <c r="O379" s="8"/>
      <c r="P379" s="221" t="s">
        <v>556</v>
      </c>
      <c r="Q379" s="3"/>
    </row>
    <row r="380" spans="1:17" ht="43.5" hidden="1" customHeight="1" x14ac:dyDescent="0.25">
      <c r="A380" s="8"/>
      <c r="B380" s="221"/>
      <c r="C380" s="7"/>
      <c r="D380" s="7"/>
      <c r="E380" s="7"/>
      <c r="F380" s="7"/>
      <c r="G380" s="7"/>
      <c r="H380" s="7"/>
      <c r="I380" s="7"/>
      <c r="J380" s="7"/>
      <c r="K380" s="7"/>
      <c r="L380" s="7">
        <v>23000</v>
      </c>
      <c r="M380" s="72"/>
      <c r="N380" s="72"/>
      <c r="O380" s="72"/>
      <c r="P380" s="215" t="s">
        <v>470</v>
      </c>
      <c r="Q380" s="3"/>
    </row>
    <row r="381" spans="1:17" ht="153" hidden="1" customHeight="1" x14ac:dyDescent="0.25">
      <c r="A381" s="129" t="s">
        <v>363</v>
      </c>
      <c r="B381" s="168" t="s">
        <v>364</v>
      </c>
      <c r="C381" s="55">
        <f>C384+C386+C388+C382</f>
        <v>0</v>
      </c>
      <c r="D381" s="55">
        <f t="shared" ref="D381:L381" si="135">D384+D386+D388+D382</f>
        <v>0</v>
      </c>
      <c r="E381" s="55">
        <f t="shared" si="135"/>
        <v>0</v>
      </c>
      <c r="F381" s="55">
        <f t="shared" si="135"/>
        <v>0</v>
      </c>
      <c r="G381" s="55">
        <f t="shared" si="135"/>
        <v>0</v>
      </c>
      <c r="H381" s="55">
        <f t="shared" si="135"/>
        <v>0</v>
      </c>
      <c r="I381" s="55">
        <f t="shared" si="135"/>
        <v>0</v>
      </c>
      <c r="J381" s="55">
        <f t="shared" si="135"/>
        <v>37000404</v>
      </c>
      <c r="K381" s="55">
        <f t="shared" si="135"/>
        <v>0</v>
      </c>
      <c r="L381" s="55">
        <f t="shared" si="135"/>
        <v>37000404</v>
      </c>
      <c r="M381" s="8"/>
      <c r="N381" s="8"/>
      <c r="O381" s="8"/>
      <c r="P381" s="56"/>
      <c r="Q381" s="3"/>
    </row>
    <row r="382" spans="1:17" ht="25.5" hidden="1" customHeight="1" x14ac:dyDescent="0.25">
      <c r="A382" s="129"/>
      <c r="B382" s="171" t="s">
        <v>56</v>
      </c>
      <c r="C382" s="96">
        <f>C383</f>
        <v>0</v>
      </c>
      <c r="D382" s="96">
        <f t="shared" ref="D382:L382" si="136">D383</f>
        <v>0</v>
      </c>
      <c r="E382" s="96">
        <f t="shared" si="136"/>
        <v>0</v>
      </c>
      <c r="F382" s="96">
        <f t="shared" si="136"/>
        <v>0</v>
      </c>
      <c r="G382" s="96">
        <f t="shared" si="136"/>
        <v>0</v>
      </c>
      <c r="H382" s="96">
        <f t="shared" si="136"/>
        <v>0</v>
      </c>
      <c r="I382" s="96">
        <f t="shared" si="136"/>
        <v>0</v>
      </c>
      <c r="J382" s="96">
        <f t="shared" si="136"/>
        <v>0</v>
      </c>
      <c r="K382" s="96">
        <f t="shared" si="136"/>
        <v>0</v>
      </c>
      <c r="L382" s="96">
        <f t="shared" si="136"/>
        <v>0</v>
      </c>
      <c r="M382" s="97"/>
      <c r="N382" s="97"/>
      <c r="O382" s="97"/>
      <c r="P382" s="14"/>
      <c r="Q382" s="3"/>
    </row>
    <row r="383" spans="1:17" ht="67.5" hidden="1" customHeight="1" x14ac:dyDescent="0.25">
      <c r="A383" s="129"/>
      <c r="B383" s="87"/>
      <c r="C383" s="96"/>
      <c r="D383" s="96"/>
      <c r="E383" s="96"/>
      <c r="F383" s="96"/>
      <c r="G383" s="96"/>
      <c r="H383" s="96"/>
      <c r="I383" s="96"/>
      <c r="J383" s="212"/>
      <c r="K383" s="96"/>
      <c r="L383" s="96"/>
      <c r="M383" s="97"/>
      <c r="N383" s="97"/>
      <c r="O383" s="97"/>
      <c r="P383" s="215"/>
      <c r="Q383" s="3"/>
    </row>
    <row r="384" spans="1:17" ht="15.75" hidden="1" customHeight="1" x14ac:dyDescent="0.25">
      <c r="A384" s="8"/>
      <c r="B384" s="78" t="s">
        <v>8</v>
      </c>
      <c r="C384" s="54">
        <f>C385</f>
        <v>0</v>
      </c>
      <c r="D384" s="54">
        <f t="shared" ref="D384:K384" si="137">D385</f>
        <v>0</v>
      </c>
      <c r="E384" s="54">
        <f t="shared" si="137"/>
        <v>0</v>
      </c>
      <c r="F384" s="54">
        <f t="shared" si="137"/>
        <v>0</v>
      </c>
      <c r="G384" s="54">
        <f t="shared" si="137"/>
        <v>0</v>
      </c>
      <c r="H384" s="54">
        <f t="shared" si="137"/>
        <v>0</v>
      </c>
      <c r="I384" s="54">
        <f t="shared" si="137"/>
        <v>0</v>
      </c>
      <c r="J384" s="29">
        <f t="shared" si="137"/>
        <v>0</v>
      </c>
      <c r="K384" s="29">
        <f t="shared" si="137"/>
        <v>0</v>
      </c>
      <c r="L384" s="54">
        <f>L385</f>
        <v>29616140</v>
      </c>
      <c r="M384" s="57"/>
      <c r="N384" s="57"/>
      <c r="O384" s="57"/>
      <c r="P384" s="78"/>
      <c r="Q384" s="3"/>
    </row>
    <row r="385" spans="1:18" ht="95.25" hidden="1" customHeight="1" x14ac:dyDescent="0.25">
      <c r="A385" s="8"/>
      <c r="B385" s="56"/>
      <c r="C385" s="7"/>
      <c r="D385" s="7"/>
      <c r="E385" s="7"/>
      <c r="F385" s="7"/>
      <c r="G385" s="7"/>
      <c r="H385" s="7"/>
      <c r="I385" s="7"/>
      <c r="J385" s="90"/>
      <c r="K385" s="90"/>
      <c r="L385" s="7">
        <v>29616140</v>
      </c>
      <c r="M385" s="8"/>
      <c r="N385" s="8"/>
      <c r="O385" s="8"/>
      <c r="P385" s="221" t="s">
        <v>531</v>
      </c>
      <c r="Q385" s="3"/>
    </row>
    <row r="386" spans="1:18" ht="62.25" hidden="1" customHeight="1" x14ac:dyDescent="0.25">
      <c r="A386" s="8"/>
      <c r="B386" s="78" t="s">
        <v>511</v>
      </c>
      <c r="C386" s="54">
        <f>C387</f>
        <v>0</v>
      </c>
      <c r="D386" s="54">
        <f t="shared" ref="D386:I386" si="138">D387</f>
        <v>0</v>
      </c>
      <c r="E386" s="54">
        <f t="shared" si="138"/>
        <v>0</v>
      </c>
      <c r="F386" s="54">
        <f t="shared" si="138"/>
        <v>0</v>
      </c>
      <c r="G386" s="54">
        <f t="shared" si="138"/>
        <v>0</v>
      </c>
      <c r="H386" s="54">
        <f t="shared" si="138"/>
        <v>0</v>
      </c>
      <c r="I386" s="54">
        <f t="shared" si="138"/>
        <v>0</v>
      </c>
      <c r="J386" s="54">
        <f>J387</f>
        <v>34533005</v>
      </c>
      <c r="K386" s="54">
        <f t="shared" ref="K386:L386" si="139">K387</f>
        <v>0</v>
      </c>
      <c r="L386" s="54">
        <f t="shared" si="139"/>
        <v>5349977</v>
      </c>
      <c r="M386" s="54">
        <f t="shared" ref="M386:O386" si="140">M387</f>
        <v>0</v>
      </c>
      <c r="N386" s="54">
        <f t="shared" si="140"/>
        <v>0</v>
      </c>
      <c r="O386" s="54">
        <f t="shared" si="140"/>
        <v>0</v>
      </c>
      <c r="P386" s="78"/>
      <c r="Q386" s="3"/>
    </row>
    <row r="387" spans="1:18" ht="109.5" hidden="1" customHeight="1" x14ac:dyDescent="0.25">
      <c r="A387" s="8"/>
      <c r="B387" s="221" t="s">
        <v>374</v>
      </c>
      <c r="C387" s="7"/>
      <c r="D387" s="7"/>
      <c r="E387" s="7"/>
      <c r="F387" s="7"/>
      <c r="G387" s="7"/>
      <c r="H387" s="7"/>
      <c r="I387" s="7"/>
      <c r="J387" s="7">
        <f>29183028+5349977</f>
        <v>34533005</v>
      </c>
      <c r="K387" s="90"/>
      <c r="L387" s="7">
        <v>5349977</v>
      </c>
      <c r="M387" s="8"/>
      <c r="N387" s="8"/>
      <c r="O387" s="8"/>
      <c r="P387" s="221" t="s">
        <v>375</v>
      </c>
      <c r="Q387" s="3"/>
    </row>
    <row r="388" spans="1:18" ht="22.5" hidden="1" customHeight="1" x14ac:dyDescent="0.25">
      <c r="A388" s="8"/>
      <c r="B388" s="171" t="s">
        <v>49</v>
      </c>
      <c r="C388" s="96">
        <f>C389+C390+C391</f>
        <v>0</v>
      </c>
      <c r="D388" s="96">
        <f t="shared" ref="D388:O388" si="141">D389+D390+D391</f>
        <v>0</v>
      </c>
      <c r="E388" s="96">
        <f t="shared" si="141"/>
        <v>0</v>
      </c>
      <c r="F388" s="96">
        <f t="shared" si="141"/>
        <v>0</v>
      </c>
      <c r="G388" s="96">
        <f t="shared" si="141"/>
        <v>0</v>
      </c>
      <c r="H388" s="96">
        <f t="shared" si="141"/>
        <v>0</v>
      </c>
      <c r="I388" s="96">
        <f t="shared" si="141"/>
        <v>0</v>
      </c>
      <c r="J388" s="96">
        <f t="shared" si="141"/>
        <v>2467399</v>
      </c>
      <c r="K388" s="96">
        <f t="shared" si="141"/>
        <v>0</v>
      </c>
      <c r="L388" s="96">
        <f t="shared" si="141"/>
        <v>2034287</v>
      </c>
      <c r="M388" s="84">
        <f t="shared" si="141"/>
        <v>0</v>
      </c>
      <c r="N388" s="84">
        <f t="shared" si="141"/>
        <v>0</v>
      </c>
      <c r="O388" s="84">
        <f t="shared" si="141"/>
        <v>0</v>
      </c>
      <c r="P388" s="14"/>
      <c r="Q388" s="3"/>
    </row>
    <row r="389" spans="1:18" ht="78.75" hidden="1" customHeight="1" x14ac:dyDescent="0.25">
      <c r="A389" s="8"/>
      <c r="B389" s="171" t="s">
        <v>395</v>
      </c>
      <c r="C389" s="212"/>
      <c r="D389" s="212"/>
      <c r="E389" s="212"/>
      <c r="F389" s="212"/>
      <c r="G389" s="212"/>
      <c r="H389" s="212"/>
      <c r="I389" s="212"/>
      <c r="J389" s="212">
        <v>433112</v>
      </c>
      <c r="K389" s="212"/>
      <c r="L389" s="212"/>
      <c r="M389" s="97"/>
      <c r="N389" s="97"/>
      <c r="O389" s="97"/>
      <c r="P389" s="215" t="s">
        <v>471</v>
      </c>
      <c r="Q389" s="3"/>
    </row>
    <row r="390" spans="1:18" ht="78.75" hidden="1" customHeight="1" x14ac:dyDescent="0.25">
      <c r="A390" s="8"/>
      <c r="B390" s="171"/>
      <c r="C390" s="212"/>
      <c r="D390" s="212"/>
      <c r="E390" s="212"/>
      <c r="F390" s="212"/>
      <c r="G390" s="212"/>
      <c r="H390" s="212"/>
      <c r="I390" s="212"/>
      <c r="J390" s="212">
        <v>2034287</v>
      </c>
      <c r="K390" s="212"/>
      <c r="L390" s="212">
        <v>2034287</v>
      </c>
      <c r="M390" s="97"/>
      <c r="N390" s="97"/>
      <c r="O390" s="97"/>
      <c r="P390" s="215" t="s">
        <v>472</v>
      </c>
      <c r="Q390" s="3"/>
    </row>
    <row r="391" spans="1:18" ht="78.75" hidden="1" customHeight="1" x14ac:dyDescent="0.25">
      <c r="A391" s="8"/>
      <c r="B391" s="171"/>
      <c r="C391" s="212"/>
      <c r="D391" s="212"/>
      <c r="E391" s="212"/>
      <c r="F391" s="212"/>
      <c r="G391" s="212"/>
      <c r="H391" s="212"/>
      <c r="I391" s="212"/>
      <c r="J391" s="212"/>
      <c r="K391" s="212"/>
      <c r="L391" s="212"/>
      <c r="M391" s="97"/>
      <c r="N391" s="97"/>
      <c r="O391" s="97"/>
      <c r="P391" s="215"/>
      <c r="Q391" s="3"/>
    </row>
    <row r="392" spans="1:18" ht="41.25" customHeight="1" x14ac:dyDescent="0.25">
      <c r="A392" s="4" t="s">
        <v>627</v>
      </c>
      <c r="B392" s="168" t="s">
        <v>91</v>
      </c>
      <c r="C392" s="16">
        <f t="shared" ref="C392:L392" si="142">C401+C398+C393</f>
        <v>0</v>
      </c>
      <c r="D392" s="16">
        <f t="shared" si="142"/>
        <v>0</v>
      </c>
      <c r="E392" s="16">
        <f t="shared" si="142"/>
        <v>0</v>
      </c>
      <c r="F392" s="16">
        <f t="shared" si="142"/>
        <v>0</v>
      </c>
      <c r="G392" s="16">
        <f t="shared" si="142"/>
        <v>0</v>
      </c>
      <c r="H392" s="16">
        <f t="shared" si="142"/>
        <v>0</v>
      </c>
      <c r="I392" s="16">
        <f t="shared" si="142"/>
        <v>2213130</v>
      </c>
      <c r="J392" s="16">
        <f t="shared" si="142"/>
        <v>3181614</v>
      </c>
      <c r="K392" s="16">
        <f t="shared" si="142"/>
        <v>0</v>
      </c>
      <c r="L392" s="16">
        <f t="shared" si="142"/>
        <v>3181614</v>
      </c>
      <c r="M392" s="47"/>
      <c r="N392" s="47"/>
      <c r="O392" s="47"/>
      <c r="P392" s="221"/>
      <c r="Q392" s="3"/>
    </row>
    <row r="393" spans="1:18" ht="64.5" customHeight="1" x14ac:dyDescent="0.25">
      <c r="A393" s="4" t="s">
        <v>199</v>
      </c>
      <c r="B393" s="168" t="s">
        <v>132</v>
      </c>
      <c r="C393" s="16">
        <f t="shared" ref="C393:L393" si="143">C394</f>
        <v>0</v>
      </c>
      <c r="D393" s="16">
        <f t="shared" si="143"/>
        <v>0</v>
      </c>
      <c r="E393" s="16">
        <f t="shared" si="143"/>
        <v>0</v>
      </c>
      <c r="F393" s="16">
        <f t="shared" si="143"/>
        <v>0</v>
      </c>
      <c r="G393" s="16">
        <f t="shared" si="143"/>
        <v>0</v>
      </c>
      <c r="H393" s="16">
        <f t="shared" si="143"/>
        <v>0</v>
      </c>
      <c r="I393" s="16">
        <f t="shared" si="143"/>
        <v>313130</v>
      </c>
      <c r="J393" s="16">
        <f t="shared" si="143"/>
        <v>3181614</v>
      </c>
      <c r="K393" s="16">
        <f t="shared" si="143"/>
        <v>0</v>
      </c>
      <c r="L393" s="16">
        <f t="shared" si="143"/>
        <v>0</v>
      </c>
      <c r="M393" s="47"/>
      <c r="N393" s="47"/>
      <c r="O393" s="47"/>
      <c r="P393" s="221"/>
      <c r="Q393" s="3"/>
    </row>
    <row r="394" spans="1:18" ht="40.5" customHeight="1" x14ac:dyDescent="0.25">
      <c r="A394" s="115"/>
      <c r="B394" s="78" t="s">
        <v>168</v>
      </c>
      <c r="C394" s="96">
        <f>C395+C397+C396</f>
        <v>0</v>
      </c>
      <c r="D394" s="96">
        <f t="shared" ref="D394:O394" si="144">D395+D397+D396</f>
        <v>0</v>
      </c>
      <c r="E394" s="96">
        <f t="shared" si="144"/>
        <v>0</v>
      </c>
      <c r="F394" s="96">
        <f t="shared" si="144"/>
        <v>0</v>
      </c>
      <c r="G394" s="96">
        <f t="shared" si="144"/>
        <v>0</v>
      </c>
      <c r="H394" s="96">
        <f t="shared" si="144"/>
        <v>0</v>
      </c>
      <c r="I394" s="96">
        <f t="shared" si="144"/>
        <v>313130</v>
      </c>
      <c r="J394" s="96">
        <f t="shared" si="144"/>
        <v>3181614</v>
      </c>
      <c r="K394" s="96">
        <f t="shared" si="144"/>
        <v>0</v>
      </c>
      <c r="L394" s="96">
        <f t="shared" si="144"/>
        <v>0</v>
      </c>
      <c r="M394" s="96">
        <f t="shared" si="144"/>
        <v>0</v>
      </c>
      <c r="N394" s="96">
        <f t="shared" si="144"/>
        <v>0</v>
      </c>
      <c r="O394" s="96">
        <f t="shared" si="144"/>
        <v>0</v>
      </c>
      <c r="P394" s="221"/>
      <c r="Q394" s="3"/>
    </row>
    <row r="395" spans="1:18" ht="96" hidden="1" customHeight="1" x14ac:dyDescent="0.25">
      <c r="A395" s="115"/>
      <c r="B395" s="221"/>
      <c r="C395" s="212"/>
      <c r="D395" s="212"/>
      <c r="E395" s="212"/>
      <c r="F395" s="212"/>
      <c r="G395" s="212"/>
      <c r="H395" s="212"/>
      <c r="I395" s="212"/>
      <c r="J395" s="212"/>
      <c r="K395" s="212"/>
      <c r="L395" s="212"/>
      <c r="M395" s="47"/>
      <c r="N395" s="47"/>
      <c r="O395" s="47"/>
      <c r="P395" s="221"/>
      <c r="Q395" s="3"/>
      <c r="R395" s="11"/>
    </row>
    <row r="396" spans="1:18" ht="39" customHeight="1" x14ac:dyDescent="0.25">
      <c r="A396" s="115"/>
      <c r="B396" s="221" t="s">
        <v>517</v>
      </c>
      <c r="C396" s="212"/>
      <c r="D396" s="212"/>
      <c r="E396" s="212"/>
      <c r="F396" s="212"/>
      <c r="G396" s="212"/>
      <c r="H396" s="212"/>
      <c r="I396" s="212">
        <v>313130</v>
      </c>
      <c r="J396" s="212"/>
      <c r="K396" s="212"/>
      <c r="L396" s="212"/>
      <c r="M396" s="47"/>
      <c r="N396" s="47"/>
      <c r="O396" s="47"/>
      <c r="P396" s="221" t="s">
        <v>556</v>
      </c>
      <c r="Q396" s="3"/>
      <c r="R396" s="11"/>
    </row>
    <row r="397" spans="1:18" ht="67.5" hidden="1" customHeight="1" x14ac:dyDescent="0.25">
      <c r="A397" s="115"/>
      <c r="B397" s="221" t="s">
        <v>425</v>
      </c>
      <c r="C397" s="212"/>
      <c r="D397" s="212"/>
      <c r="E397" s="212"/>
      <c r="F397" s="212"/>
      <c r="G397" s="212"/>
      <c r="H397" s="212"/>
      <c r="I397" s="212"/>
      <c r="J397" s="212">
        <v>3181614</v>
      </c>
      <c r="K397" s="212"/>
      <c r="L397" s="212"/>
      <c r="M397" s="47"/>
      <c r="N397" s="47"/>
      <c r="O397" s="47"/>
      <c r="P397" s="221" t="s">
        <v>260</v>
      </c>
      <c r="Q397" s="3"/>
      <c r="R397" s="11"/>
    </row>
    <row r="398" spans="1:18" ht="63.75" hidden="1" customHeight="1" x14ac:dyDescent="0.25">
      <c r="A398" s="115" t="s">
        <v>198</v>
      </c>
      <c r="B398" s="168" t="s">
        <v>197</v>
      </c>
      <c r="C398" s="16">
        <f>C399</f>
        <v>0</v>
      </c>
      <c r="D398" s="16">
        <f t="shared" ref="D398:L399" si="145">D399</f>
        <v>0</v>
      </c>
      <c r="E398" s="16">
        <f t="shared" si="145"/>
        <v>0</v>
      </c>
      <c r="F398" s="16">
        <f t="shared" si="145"/>
        <v>0</v>
      </c>
      <c r="G398" s="16">
        <f t="shared" si="145"/>
        <v>0</v>
      </c>
      <c r="H398" s="16">
        <f t="shared" si="145"/>
        <v>0</v>
      </c>
      <c r="I398" s="16">
        <f t="shared" si="145"/>
        <v>0</v>
      </c>
      <c r="J398" s="16">
        <f t="shared" si="145"/>
        <v>0</v>
      </c>
      <c r="K398" s="16">
        <f t="shared" si="145"/>
        <v>0</v>
      </c>
      <c r="L398" s="16">
        <f t="shared" si="145"/>
        <v>3181614</v>
      </c>
      <c r="M398" s="58"/>
      <c r="N398" s="58"/>
      <c r="O398" s="58"/>
      <c r="P398" s="1"/>
      <c r="Q398" s="3"/>
    </row>
    <row r="399" spans="1:18" ht="38.25" hidden="1" customHeight="1" x14ac:dyDescent="0.25">
      <c r="A399" s="115"/>
      <c r="B399" s="78" t="s">
        <v>168</v>
      </c>
      <c r="C399" s="96">
        <f>C400</f>
        <v>0</v>
      </c>
      <c r="D399" s="96">
        <f t="shared" si="145"/>
        <v>0</v>
      </c>
      <c r="E399" s="96">
        <f t="shared" si="145"/>
        <v>0</v>
      </c>
      <c r="F399" s="96">
        <f t="shared" si="145"/>
        <v>0</v>
      </c>
      <c r="G399" s="96"/>
      <c r="H399" s="96"/>
      <c r="I399" s="96">
        <f t="shared" si="145"/>
        <v>0</v>
      </c>
      <c r="J399" s="96">
        <f t="shared" si="145"/>
        <v>0</v>
      </c>
      <c r="K399" s="96">
        <f t="shared" si="145"/>
        <v>0</v>
      </c>
      <c r="L399" s="96">
        <f t="shared" si="145"/>
        <v>3181614</v>
      </c>
      <c r="M399" s="58"/>
      <c r="N399" s="58"/>
      <c r="O399" s="58"/>
      <c r="P399" s="1"/>
      <c r="Q399" s="3"/>
    </row>
    <row r="400" spans="1:18" ht="70.5" hidden="1" customHeight="1" x14ac:dyDescent="0.25">
      <c r="A400" s="115"/>
      <c r="B400" s="221" t="s">
        <v>425</v>
      </c>
      <c r="C400" s="212"/>
      <c r="D400" s="212"/>
      <c r="E400" s="212"/>
      <c r="F400" s="212"/>
      <c r="G400" s="212"/>
      <c r="H400" s="212"/>
      <c r="I400" s="212"/>
      <c r="J400" s="212"/>
      <c r="K400" s="212"/>
      <c r="L400" s="212">
        <v>3181614</v>
      </c>
      <c r="M400" s="58"/>
      <c r="N400" s="58"/>
      <c r="O400" s="58"/>
      <c r="P400" s="215" t="s">
        <v>260</v>
      </c>
      <c r="Q400" s="3"/>
    </row>
    <row r="401" spans="1:17" ht="51.75" customHeight="1" x14ac:dyDescent="0.25">
      <c r="A401" s="4" t="s">
        <v>628</v>
      </c>
      <c r="B401" s="168" t="s">
        <v>92</v>
      </c>
      <c r="C401" s="16">
        <f>C402</f>
        <v>0</v>
      </c>
      <c r="D401" s="16">
        <f t="shared" ref="D401:O402" si="146">D402</f>
        <v>0</v>
      </c>
      <c r="E401" s="16">
        <f t="shared" si="146"/>
        <v>0</v>
      </c>
      <c r="F401" s="16">
        <f t="shared" si="146"/>
        <v>0</v>
      </c>
      <c r="G401" s="16">
        <f t="shared" si="146"/>
        <v>0</v>
      </c>
      <c r="H401" s="16">
        <f t="shared" si="146"/>
        <v>0</v>
      </c>
      <c r="I401" s="16">
        <f t="shared" si="146"/>
        <v>1900000</v>
      </c>
      <c r="J401" s="16">
        <f t="shared" si="146"/>
        <v>0</v>
      </c>
      <c r="K401" s="16">
        <f t="shared" si="146"/>
        <v>0</v>
      </c>
      <c r="L401" s="16">
        <f t="shared" si="146"/>
        <v>0</v>
      </c>
      <c r="M401" s="47"/>
      <c r="N401" s="47"/>
      <c r="O401" s="47"/>
      <c r="P401" s="221"/>
      <c r="Q401" s="3"/>
    </row>
    <row r="402" spans="1:17" ht="42" customHeight="1" x14ac:dyDescent="0.25">
      <c r="A402" s="115"/>
      <c r="B402" s="78" t="s">
        <v>168</v>
      </c>
      <c r="C402" s="96">
        <f>C403+C404+C405</f>
        <v>0</v>
      </c>
      <c r="D402" s="96">
        <f t="shared" ref="D402:L402" si="147">D403+D404+D405</f>
        <v>0</v>
      </c>
      <c r="E402" s="96">
        <f t="shared" si="147"/>
        <v>0</v>
      </c>
      <c r="F402" s="96">
        <f t="shared" ref="F402:H402" si="148">F403+F404+F405</f>
        <v>0</v>
      </c>
      <c r="G402" s="96">
        <f t="shared" si="148"/>
        <v>0</v>
      </c>
      <c r="H402" s="96">
        <f t="shared" si="148"/>
        <v>0</v>
      </c>
      <c r="I402" s="96">
        <f t="shared" si="147"/>
        <v>1900000</v>
      </c>
      <c r="J402" s="96">
        <f t="shared" si="147"/>
        <v>0</v>
      </c>
      <c r="K402" s="96">
        <f t="shared" ref="K402" si="149">K403+K404+K405</f>
        <v>0</v>
      </c>
      <c r="L402" s="96">
        <f t="shared" si="147"/>
        <v>0</v>
      </c>
      <c r="M402" s="42">
        <f t="shared" si="146"/>
        <v>0</v>
      </c>
      <c r="N402" s="42">
        <f t="shared" si="146"/>
        <v>0</v>
      </c>
      <c r="O402" s="42">
        <f t="shared" si="146"/>
        <v>0</v>
      </c>
      <c r="P402" s="31"/>
      <c r="Q402" s="3"/>
    </row>
    <row r="403" spans="1:17" ht="54" customHeight="1" x14ac:dyDescent="0.25">
      <c r="A403" s="115"/>
      <c r="B403" s="221" t="s">
        <v>426</v>
      </c>
      <c r="C403" s="212"/>
      <c r="D403" s="212"/>
      <c r="E403" s="212"/>
      <c r="F403" s="212"/>
      <c r="G403" s="212"/>
      <c r="H403" s="212"/>
      <c r="I403" s="212">
        <v>1900000</v>
      </c>
      <c r="J403" s="212"/>
      <c r="K403" s="212"/>
      <c r="L403" s="212"/>
      <c r="M403" s="58"/>
      <c r="N403" s="58"/>
      <c r="O403" s="58"/>
      <c r="P403" s="221" t="s">
        <v>556</v>
      </c>
      <c r="Q403" s="3"/>
    </row>
    <row r="404" spans="1:17" ht="15.75" hidden="1" customHeight="1" x14ac:dyDescent="0.25">
      <c r="A404" s="115"/>
      <c r="B404" s="240"/>
      <c r="C404" s="212"/>
      <c r="D404" s="212"/>
      <c r="E404" s="212"/>
      <c r="F404" s="212"/>
      <c r="G404" s="212"/>
      <c r="H404" s="212"/>
      <c r="I404" s="212"/>
      <c r="J404" s="212"/>
      <c r="K404" s="212"/>
      <c r="L404" s="212"/>
      <c r="M404" s="58"/>
      <c r="N404" s="58"/>
      <c r="O404" s="58"/>
      <c r="P404" s="1"/>
      <c r="Q404" s="3"/>
    </row>
    <row r="405" spans="1:17" ht="15.75" hidden="1" customHeight="1" x14ac:dyDescent="0.25">
      <c r="A405" s="5"/>
      <c r="B405" s="240"/>
      <c r="C405" s="212"/>
      <c r="D405" s="212"/>
      <c r="E405" s="212"/>
      <c r="F405" s="212"/>
      <c r="G405" s="212"/>
      <c r="H405" s="212"/>
      <c r="I405" s="212"/>
      <c r="J405" s="95"/>
      <c r="K405" s="95"/>
      <c r="L405" s="212"/>
      <c r="M405" s="204"/>
      <c r="N405" s="204"/>
      <c r="O405" s="204"/>
      <c r="P405" s="215"/>
      <c r="Q405" s="3"/>
    </row>
    <row r="406" spans="1:17" ht="40.5" customHeight="1" x14ac:dyDescent="0.25">
      <c r="A406" s="4" t="s">
        <v>629</v>
      </c>
      <c r="B406" s="87" t="s">
        <v>80</v>
      </c>
      <c r="C406" s="16">
        <f>C407+C417</f>
        <v>0</v>
      </c>
      <c r="D406" s="16">
        <f t="shared" ref="D406:L406" si="150">D407+D417</f>
        <v>0</v>
      </c>
      <c r="E406" s="16">
        <f t="shared" si="150"/>
        <v>12489000</v>
      </c>
      <c r="F406" s="16">
        <f t="shared" ref="F406:H406" si="151">F407+F417</f>
        <v>0</v>
      </c>
      <c r="G406" s="16">
        <f t="shared" si="151"/>
        <v>0</v>
      </c>
      <c r="H406" s="16">
        <f t="shared" si="151"/>
        <v>0</v>
      </c>
      <c r="I406" s="16">
        <f t="shared" si="150"/>
        <v>157550</v>
      </c>
      <c r="J406" s="16">
        <f>J407+J417</f>
        <v>168871970</v>
      </c>
      <c r="K406" s="16">
        <f t="shared" ref="K406" si="152">K407+K417</f>
        <v>0</v>
      </c>
      <c r="L406" s="16">
        <f t="shared" si="150"/>
        <v>168810533</v>
      </c>
      <c r="M406" s="154" t="e">
        <f>M407+M417+#REF!</f>
        <v>#REF!</v>
      </c>
      <c r="N406" s="154" t="e">
        <f>N407+N417+#REF!</f>
        <v>#REF!</v>
      </c>
      <c r="O406" s="154" t="e">
        <f>O407+O417+#REF!</f>
        <v>#REF!</v>
      </c>
      <c r="P406" s="221"/>
      <c r="Q406" s="3"/>
    </row>
    <row r="407" spans="1:17" ht="41.25" customHeight="1" x14ac:dyDescent="0.25">
      <c r="A407" s="4" t="s">
        <v>630</v>
      </c>
      <c r="B407" s="167" t="s">
        <v>81</v>
      </c>
      <c r="C407" s="23">
        <f t="shared" ref="C407:O407" si="153">C408</f>
        <v>0</v>
      </c>
      <c r="D407" s="23">
        <f t="shared" si="153"/>
        <v>0</v>
      </c>
      <c r="E407" s="23">
        <f t="shared" si="153"/>
        <v>12489000</v>
      </c>
      <c r="F407" s="23">
        <f t="shared" si="153"/>
        <v>0</v>
      </c>
      <c r="G407" s="23">
        <f t="shared" si="153"/>
        <v>0</v>
      </c>
      <c r="H407" s="23">
        <f t="shared" si="153"/>
        <v>0</v>
      </c>
      <c r="I407" s="23">
        <f t="shared" si="153"/>
        <v>157550</v>
      </c>
      <c r="J407" s="23">
        <f t="shared" si="153"/>
        <v>2851970</v>
      </c>
      <c r="K407" s="23">
        <f t="shared" si="153"/>
        <v>0</v>
      </c>
      <c r="L407" s="23">
        <f t="shared" si="153"/>
        <v>2790533</v>
      </c>
      <c r="M407" s="155">
        <f t="shared" si="153"/>
        <v>0</v>
      </c>
      <c r="N407" s="155">
        <f t="shared" si="153"/>
        <v>0</v>
      </c>
      <c r="O407" s="155">
        <f t="shared" si="153"/>
        <v>0</v>
      </c>
      <c r="P407" s="221"/>
      <c r="Q407" s="3"/>
    </row>
    <row r="408" spans="1:17" ht="40.5" customHeight="1" x14ac:dyDescent="0.25">
      <c r="A408" s="9"/>
      <c r="B408" s="78" t="s">
        <v>512</v>
      </c>
      <c r="C408" s="22">
        <f>SUM(C409:C416)</f>
        <v>0</v>
      </c>
      <c r="D408" s="22">
        <f t="shared" ref="D408:L408" si="154">SUM(D409:D416)</f>
        <v>0</v>
      </c>
      <c r="E408" s="22">
        <f t="shared" si="154"/>
        <v>12489000</v>
      </c>
      <c r="F408" s="22">
        <f t="shared" si="154"/>
        <v>0</v>
      </c>
      <c r="G408" s="22">
        <f t="shared" si="154"/>
        <v>0</v>
      </c>
      <c r="H408" s="22">
        <f t="shared" si="154"/>
        <v>0</v>
      </c>
      <c r="I408" s="22">
        <f>SUM(I409:I416)</f>
        <v>157550</v>
      </c>
      <c r="J408" s="22">
        <f t="shared" si="154"/>
        <v>2851970</v>
      </c>
      <c r="K408" s="22">
        <f t="shared" si="154"/>
        <v>0</v>
      </c>
      <c r="L408" s="22">
        <f t="shared" si="154"/>
        <v>2790533</v>
      </c>
      <c r="M408" s="204"/>
      <c r="N408" s="204"/>
      <c r="O408" s="204"/>
      <c r="P408" s="60"/>
      <c r="Q408" s="3"/>
    </row>
    <row r="409" spans="1:17" ht="48" hidden="1" customHeight="1" x14ac:dyDescent="0.25">
      <c r="A409" s="4"/>
      <c r="B409" s="180"/>
      <c r="C409" s="211"/>
      <c r="D409" s="211"/>
      <c r="E409" s="212"/>
      <c r="F409" s="212"/>
      <c r="G409" s="212"/>
      <c r="H409" s="212"/>
      <c r="I409" s="212"/>
      <c r="J409" s="212">
        <v>199970</v>
      </c>
      <c r="K409" s="212"/>
      <c r="L409" s="212"/>
      <c r="M409" s="47"/>
      <c r="N409" s="47"/>
      <c r="O409" s="47"/>
      <c r="P409" s="217" t="s">
        <v>301</v>
      </c>
      <c r="Q409" s="3"/>
    </row>
    <row r="410" spans="1:17" ht="25.5" hidden="1" customHeight="1" x14ac:dyDescent="0.25">
      <c r="A410" s="5"/>
      <c r="B410" s="217"/>
      <c r="C410" s="28"/>
      <c r="D410" s="28"/>
      <c r="E410" s="212"/>
      <c r="F410" s="212"/>
      <c r="G410" s="212"/>
      <c r="H410" s="212"/>
      <c r="I410" s="212"/>
      <c r="J410" s="212">
        <v>1180000</v>
      </c>
      <c r="K410" s="212"/>
      <c r="L410" s="212">
        <v>1180000</v>
      </c>
      <c r="M410" s="204"/>
      <c r="N410" s="204"/>
      <c r="O410" s="204"/>
      <c r="P410" s="217" t="s">
        <v>365</v>
      </c>
      <c r="Q410" s="3"/>
    </row>
    <row r="411" spans="1:17" ht="71.25" hidden="1" customHeight="1" x14ac:dyDescent="0.25">
      <c r="A411" s="5"/>
      <c r="B411" s="217"/>
      <c r="C411" s="211"/>
      <c r="D411" s="208"/>
      <c r="E411" s="212"/>
      <c r="F411" s="212"/>
      <c r="G411" s="212"/>
      <c r="H411" s="212"/>
      <c r="I411" s="212"/>
      <c r="J411" s="212"/>
      <c r="K411" s="212"/>
      <c r="L411" s="212">
        <v>138533</v>
      </c>
      <c r="M411" s="204"/>
      <c r="N411" s="204"/>
      <c r="O411" s="204"/>
      <c r="P411" s="217" t="s">
        <v>366</v>
      </c>
      <c r="Q411" s="3"/>
    </row>
    <row r="412" spans="1:17" ht="30" hidden="1" customHeight="1" x14ac:dyDescent="0.25">
      <c r="A412" s="5"/>
      <c r="B412" s="217"/>
      <c r="C412" s="28"/>
      <c r="D412" s="28"/>
      <c r="E412" s="212"/>
      <c r="F412" s="212"/>
      <c r="G412" s="212"/>
      <c r="H412" s="212"/>
      <c r="I412" s="212"/>
      <c r="J412" s="212">
        <v>1300000</v>
      </c>
      <c r="K412" s="212"/>
      <c r="L412" s="212">
        <v>1300000</v>
      </c>
      <c r="M412" s="204"/>
      <c r="N412" s="204"/>
      <c r="O412" s="204"/>
      <c r="P412" s="217" t="s">
        <v>464</v>
      </c>
      <c r="Q412" s="3"/>
    </row>
    <row r="413" spans="1:17" ht="52.5" customHeight="1" x14ac:dyDescent="0.25">
      <c r="A413" s="5"/>
      <c r="B413" s="217" t="s">
        <v>463</v>
      </c>
      <c r="C413" s="28"/>
      <c r="D413" s="28"/>
      <c r="E413" s="212">
        <f>20350000-10000000</f>
        <v>10350000</v>
      </c>
      <c r="F413" s="212"/>
      <c r="G413" s="212"/>
      <c r="H413" s="212"/>
      <c r="I413" s="212"/>
      <c r="J413" s="212"/>
      <c r="K413" s="212"/>
      <c r="L413" s="212"/>
      <c r="M413" s="204"/>
      <c r="N413" s="204"/>
      <c r="O413" s="204"/>
      <c r="P413" s="217" t="s">
        <v>574</v>
      </c>
      <c r="Q413" s="3"/>
    </row>
    <row r="414" spans="1:17" ht="26.25" customHeight="1" x14ac:dyDescent="0.25">
      <c r="A414" s="5"/>
      <c r="B414" s="217" t="s">
        <v>631</v>
      </c>
      <c r="C414" s="28"/>
      <c r="D414" s="28"/>
      <c r="E414" s="212">
        <v>2139000</v>
      </c>
      <c r="F414" s="212"/>
      <c r="G414" s="212"/>
      <c r="H414" s="212"/>
      <c r="I414" s="212"/>
      <c r="J414" s="212">
        <v>172000</v>
      </c>
      <c r="K414" s="212"/>
      <c r="L414" s="212">
        <v>172000</v>
      </c>
      <c r="M414" s="204"/>
      <c r="N414" s="204"/>
      <c r="O414" s="204"/>
      <c r="P414" s="217" t="s">
        <v>575</v>
      </c>
      <c r="Q414" s="3"/>
    </row>
    <row r="415" spans="1:17" ht="54" hidden="1" customHeight="1" x14ac:dyDescent="0.25">
      <c r="A415" s="5"/>
      <c r="B415" s="217"/>
      <c r="C415" s="28"/>
      <c r="D415" s="28"/>
      <c r="E415" s="212"/>
      <c r="F415" s="212"/>
      <c r="G415" s="212"/>
      <c r="H415" s="212"/>
      <c r="I415" s="212"/>
      <c r="J415" s="212"/>
      <c r="K415" s="212"/>
      <c r="L415" s="212"/>
      <c r="M415" s="204"/>
      <c r="N415" s="204"/>
      <c r="O415" s="204"/>
      <c r="P415" s="214"/>
      <c r="Q415" s="3"/>
    </row>
    <row r="416" spans="1:17" ht="42.75" customHeight="1" x14ac:dyDescent="0.25">
      <c r="A416" s="5"/>
      <c r="B416" s="217"/>
      <c r="C416" s="28"/>
      <c r="D416" s="28"/>
      <c r="E416" s="212"/>
      <c r="F416" s="212"/>
      <c r="G416" s="212"/>
      <c r="H416" s="212"/>
      <c r="I416" s="212">
        <v>157550</v>
      </c>
      <c r="J416" s="212"/>
      <c r="K416" s="212"/>
      <c r="L416" s="212"/>
      <c r="M416" s="204"/>
      <c r="N416" s="204"/>
      <c r="O416" s="204"/>
      <c r="P416" s="221" t="s">
        <v>556</v>
      </c>
      <c r="Q416" s="3"/>
    </row>
    <row r="417" spans="1:17" ht="63.75" hidden="1" customHeight="1" x14ac:dyDescent="0.25">
      <c r="A417" s="5" t="s">
        <v>82</v>
      </c>
      <c r="B417" s="167" t="s">
        <v>83</v>
      </c>
      <c r="C417" s="16">
        <f>C418+C422+C420</f>
        <v>0</v>
      </c>
      <c r="D417" s="16">
        <f t="shared" ref="D417:L417" si="155">D418+D422+D420</f>
        <v>0</v>
      </c>
      <c r="E417" s="16">
        <f>E418+E422+E420</f>
        <v>0</v>
      </c>
      <c r="F417" s="16">
        <f>F418+F422+F420</f>
        <v>0</v>
      </c>
      <c r="G417" s="16">
        <f>G418+G422+G420</f>
        <v>0</v>
      </c>
      <c r="H417" s="16">
        <f t="shared" ref="H417" si="156">H418+H422+H420</f>
        <v>0</v>
      </c>
      <c r="I417" s="16">
        <f t="shared" si="155"/>
        <v>0</v>
      </c>
      <c r="J417" s="16">
        <f t="shared" si="155"/>
        <v>166020000</v>
      </c>
      <c r="K417" s="16">
        <f t="shared" ref="K417" si="157">K418+K422+K420</f>
        <v>0</v>
      </c>
      <c r="L417" s="16">
        <f t="shared" si="155"/>
        <v>166020000</v>
      </c>
      <c r="M417" s="9"/>
      <c r="N417" s="9"/>
      <c r="O417" s="9"/>
      <c r="P417" s="45"/>
      <c r="Q417" s="3"/>
    </row>
    <row r="418" spans="1:17" ht="25.5" hidden="1" customHeight="1" x14ac:dyDescent="0.25">
      <c r="A418" s="115"/>
      <c r="B418" s="78" t="s">
        <v>56</v>
      </c>
      <c r="C418" s="212">
        <f t="shared" ref="C418:O418" si="158">C419</f>
        <v>0</v>
      </c>
      <c r="D418" s="212">
        <f t="shared" si="158"/>
        <v>0</v>
      </c>
      <c r="E418" s="212">
        <f t="shared" si="158"/>
        <v>0</v>
      </c>
      <c r="F418" s="212">
        <f t="shared" si="158"/>
        <v>0</v>
      </c>
      <c r="G418" s="212">
        <f t="shared" si="158"/>
        <v>0</v>
      </c>
      <c r="H418" s="212">
        <f t="shared" si="158"/>
        <v>0</v>
      </c>
      <c r="I418" s="212">
        <f t="shared" si="158"/>
        <v>0</v>
      </c>
      <c r="J418" s="212">
        <f t="shared" si="158"/>
        <v>0</v>
      </c>
      <c r="K418" s="212">
        <f t="shared" si="158"/>
        <v>0</v>
      </c>
      <c r="L418" s="212">
        <f t="shared" si="158"/>
        <v>0</v>
      </c>
      <c r="M418" s="212">
        <f t="shared" si="158"/>
        <v>0</v>
      </c>
      <c r="N418" s="212">
        <f t="shared" si="158"/>
        <v>0</v>
      </c>
      <c r="O418" s="212">
        <f t="shared" si="158"/>
        <v>0</v>
      </c>
      <c r="P418" s="217"/>
      <c r="Q418" s="3"/>
    </row>
    <row r="419" spans="1:17" ht="15.75" hidden="1" customHeight="1" x14ac:dyDescent="0.25">
      <c r="A419" s="115"/>
      <c r="B419" s="78"/>
      <c r="C419" s="96"/>
      <c r="D419" s="96"/>
      <c r="E419" s="96"/>
      <c r="F419" s="96"/>
      <c r="G419" s="96"/>
      <c r="H419" s="96"/>
      <c r="I419" s="96"/>
      <c r="J419" s="96"/>
      <c r="K419" s="96"/>
      <c r="L419" s="96"/>
      <c r="M419" s="47"/>
      <c r="N419" s="47"/>
      <c r="O419" s="47"/>
      <c r="P419" s="221"/>
      <c r="Q419" s="3"/>
    </row>
    <row r="420" spans="1:17" ht="25.5" hidden="1" customHeight="1" x14ac:dyDescent="0.25">
      <c r="A420" s="115"/>
      <c r="B420" s="78" t="s">
        <v>163</v>
      </c>
      <c r="C420" s="212">
        <f t="shared" ref="C420:L420" si="159">C421</f>
        <v>0</v>
      </c>
      <c r="D420" s="212">
        <f t="shared" si="159"/>
        <v>0</v>
      </c>
      <c r="E420" s="212">
        <f t="shared" si="159"/>
        <v>0</v>
      </c>
      <c r="F420" s="212">
        <f t="shared" si="159"/>
        <v>0</v>
      </c>
      <c r="G420" s="212">
        <f t="shared" si="159"/>
        <v>0</v>
      </c>
      <c r="H420" s="212">
        <f t="shared" si="159"/>
        <v>0</v>
      </c>
      <c r="I420" s="212">
        <f t="shared" si="159"/>
        <v>0</v>
      </c>
      <c r="J420" s="212">
        <f t="shared" si="159"/>
        <v>0</v>
      </c>
      <c r="K420" s="212">
        <f t="shared" si="159"/>
        <v>0</v>
      </c>
      <c r="L420" s="212">
        <f t="shared" si="159"/>
        <v>0</v>
      </c>
      <c r="M420" s="9"/>
      <c r="N420" s="9"/>
      <c r="O420" s="9"/>
      <c r="P420" s="217"/>
      <c r="Q420" s="3"/>
    </row>
    <row r="421" spans="1:17" ht="15.75" hidden="1" customHeight="1" x14ac:dyDescent="0.25">
      <c r="A421" s="115"/>
      <c r="B421" s="24"/>
      <c r="C421" s="212"/>
      <c r="D421" s="212"/>
      <c r="E421" s="212"/>
      <c r="F421" s="212"/>
      <c r="G421" s="212"/>
      <c r="H421" s="212"/>
      <c r="I421" s="212"/>
      <c r="J421" s="212"/>
      <c r="K421" s="212"/>
      <c r="L421" s="212"/>
      <c r="M421" s="47"/>
      <c r="N421" s="47"/>
      <c r="O421" s="47"/>
      <c r="P421" s="221"/>
      <c r="Q421" s="3"/>
    </row>
    <row r="422" spans="1:17" ht="25.5" hidden="1" customHeight="1" x14ac:dyDescent="0.25">
      <c r="A422" s="115"/>
      <c r="B422" s="78" t="s">
        <v>86</v>
      </c>
      <c r="C422" s="96">
        <f t="shared" ref="C422:L422" si="160">C423</f>
        <v>0</v>
      </c>
      <c r="D422" s="96">
        <f t="shared" si="160"/>
        <v>0</v>
      </c>
      <c r="E422" s="96">
        <f t="shared" si="160"/>
        <v>0</v>
      </c>
      <c r="F422" s="96">
        <f t="shared" si="160"/>
        <v>0</v>
      </c>
      <c r="G422" s="96">
        <f t="shared" si="160"/>
        <v>0</v>
      </c>
      <c r="H422" s="96">
        <f t="shared" si="160"/>
        <v>0</v>
      </c>
      <c r="I422" s="96">
        <f t="shared" si="160"/>
        <v>0</v>
      </c>
      <c r="J422" s="96">
        <f t="shared" si="160"/>
        <v>166020000</v>
      </c>
      <c r="K422" s="96">
        <f t="shared" si="160"/>
        <v>0</v>
      </c>
      <c r="L422" s="96">
        <f t="shared" si="160"/>
        <v>166020000</v>
      </c>
      <c r="M422" s="47"/>
      <c r="N422" s="47"/>
      <c r="O422" s="47"/>
      <c r="P422" s="221"/>
      <c r="Q422" s="3"/>
    </row>
    <row r="423" spans="1:17" ht="93.75" hidden="1" customHeight="1" x14ac:dyDescent="0.25">
      <c r="A423" s="115"/>
      <c r="B423" s="221" t="s">
        <v>439</v>
      </c>
      <c r="C423" s="212"/>
      <c r="D423" s="212"/>
      <c r="E423" s="212"/>
      <c r="F423" s="212"/>
      <c r="G423" s="212"/>
      <c r="H423" s="212"/>
      <c r="I423" s="212"/>
      <c r="J423" s="212">
        <v>166020000</v>
      </c>
      <c r="K423" s="212"/>
      <c r="L423" s="212">
        <v>166020000</v>
      </c>
      <c r="M423" s="47"/>
      <c r="N423" s="47"/>
      <c r="O423" s="47"/>
      <c r="P423" s="221" t="s">
        <v>438</v>
      </c>
      <c r="Q423" s="3"/>
    </row>
    <row r="424" spans="1:17" ht="53.25" customHeight="1" x14ac:dyDescent="0.25">
      <c r="A424" s="4" t="s">
        <v>632</v>
      </c>
      <c r="B424" s="87" t="s">
        <v>24</v>
      </c>
      <c r="C424" s="55">
        <f t="shared" ref="C424:L424" si="161">C425+C429+C436+C432+C444+C447</f>
        <v>0</v>
      </c>
      <c r="D424" s="55">
        <f t="shared" si="161"/>
        <v>0</v>
      </c>
      <c r="E424" s="55">
        <f t="shared" si="161"/>
        <v>112000000</v>
      </c>
      <c r="F424" s="55">
        <f t="shared" si="161"/>
        <v>0</v>
      </c>
      <c r="G424" s="55">
        <f t="shared" si="161"/>
        <v>0</v>
      </c>
      <c r="H424" s="55">
        <f t="shared" si="161"/>
        <v>0</v>
      </c>
      <c r="I424" s="55">
        <f t="shared" si="161"/>
        <v>18552170</v>
      </c>
      <c r="J424" s="55">
        <f t="shared" si="161"/>
        <v>200000</v>
      </c>
      <c r="K424" s="55">
        <f t="shared" si="161"/>
        <v>0</v>
      </c>
      <c r="L424" s="55">
        <f t="shared" si="161"/>
        <v>200000</v>
      </c>
      <c r="M424" s="8"/>
      <c r="N424" s="8"/>
      <c r="O424" s="8"/>
      <c r="P424" s="221"/>
      <c r="Q424" s="3"/>
    </row>
    <row r="425" spans="1:17" ht="63.75" hidden="1" customHeight="1" x14ac:dyDescent="0.25">
      <c r="A425" s="5" t="s">
        <v>25</v>
      </c>
      <c r="B425" s="87" t="s">
        <v>26</v>
      </c>
      <c r="C425" s="55">
        <f>C426</f>
        <v>0</v>
      </c>
      <c r="D425" s="55">
        <f t="shared" ref="D425:L425" si="162">D426</f>
        <v>0</v>
      </c>
      <c r="E425" s="55">
        <f t="shared" si="162"/>
        <v>0</v>
      </c>
      <c r="F425" s="55">
        <f t="shared" si="162"/>
        <v>0</v>
      </c>
      <c r="G425" s="55">
        <f t="shared" si="162"/>
        <v>0</v>
      </c>
      <c r="H425" s="55">
        <f t="shared" si="162"/>
        <v>0</v>
      </c>
      <c r="I425" s="55">
        <f t="shared" si="162"/>
        <v>0</v>
      </c>
      <c r="J425" s="55">
        <f t="shared" si="162"/>
        <v>0</v>
      </c>
      <c r="K425" s="55">
        <f t="shared" si="162"/>
        <v>0</v>
      </c>
      <c r="L425" s="55">
        <f t="shared" si="162"/>
        <v>0</v>
      </c>
      <c r="M425" s="55" t="e">
        <f>M426+#REF!</f>
        <v>#REF!</v>
      </c>
      <c r="N425" s="55" t="e">
        <f>N426+#REF!</f>
        <v>#REF!</v>
      </c>
      <c r="O425" s="55" t="e">
        <f>O426+#REF!</f>
        <v>#REF!</v>
      </c>
      <c r="P425" s="221"/>
      <c r="Q425" s="3"/>
    </row>
    <row r="426" spans="1:17" ht="25.5" hidden="1" customHeight="1" x14ac:dyDescent="0.25">
      <c r="A426" s="5"/>
      <c r="B426" s="78" t="s">
        <v>47</v>
      </c>
      <c r="C426" s="54">
        <f t="shared" ref="C426:L426" si="163">C427</f>
        <v>0</v>
      </c>
      <c r="D426" s="54">
        <f t="shared" si="163"/>
        <v>0</v>
      </c>
      <c r="E426" s="54">
        <f t="shared" si="163"/>
        <v>0</v>
      </c>
      <c r="F426" s="54">
        <f t="shared" si="163"/>
        <v>0</v>
      </c>
      <c r="G426" s="54">
        <f t="shared" si="163"/>
        <v>0</v>
      </c>
      <c r="H426" s="54">
        <f t="shared" si="163"/>
        <v>0</v>
      </c>
      <c r="I426" s="54">
        <f t="shared" si="163"/>
        <v>0</v>
      </c>
      <c r="J426" s="54">
        <f t="shared" si="163"/>
        <v>0</v>
      </c>
      <c r="K426" s="54">
        <f t="shared" si="163"/>
        <v>0</v>
      </c>
      <c r="L426" s="54">
        <f t="shared" si="163"/>
        <v>0</v>
      </c>
      <c r="M426" s="8"/>
      <c r="N426" s="8"/>
      <c r="O426" s="8"/>
      <c r="P426" s="221"/>
      <c r="Q426" s="3"/>
    </row>
    <row r="427" spans="1:17" ht="15.75" hidden="1" customHeight="1" x14ac:dyDescent="0.25">
      <c r="A427" s="4"/>
      <c r="B427" s="221"/>
      <c r="C427" s="54"/>
      <c r="D427" s="54"/>
      <c r="E427" s="7"/>
      <c r="F427" s="7"/>
      <c r="G427" s="7"/>
      <c r="H427" s="7"/>
      <c r="I427" s="7"/>
      <c r="J427" s="212"/>
      <c r="K427" s="212"/>
      <c r="L427" s="7"/>
      <c r="M427" s="8"/>
      <c r="N427" s="8"/>
      <c r="O427" s="8"/>
      <c r="P427" s="221"/>
      <c r="Q427" s="3"/>
    </row>
    <row r="428" spans="1:17" ht="15.75" hidden="1" customHeight="1" x14ac:dyDescent="0.25">
      <c r="A428" s="119"/>
      <c r="B428" s="221"/>
      <c r="C428" s="18"/>
      <c r="D428" s="18"/>
      <c r="E428" s="18"/>
      <c r="F428" s="18"/>
      <c r="G428" s="18"/>
      <c r="H428" s="18"/>
      <c r="I428" s="18"/>
      <c r="J428" s="18"/>
      <c r="K428" s="18"/>
      <c r="L428" s="18"/>
      <c r="M428" s="80"/>
      <c r="N428" s="80"/>
      <c r="O428" s="80"/>
      <c r="P428" s="222"/>
      <c r="Q428" s="3"/>
    </row>
    <row r="429" spans="1:17" ht="53.25" customHeight="1" x14ac:dyDescent="0.25">
      <c r="A429" s="4" t="s">
        <v>633</v>
      </c>
      <c r="B429" s="87" t="s">
        <v>200</v>
      </c>
      <c r="C429" s="61">
        <f>C430</f>
        <v>0</v>
      </c>
      <c r="D429" s="61">
        <f t="shared" ref="D429:L430" si="164">D430</f>
        <v>0</v>
      </c>
      <c r="E429" s="61">
        <f>E430</f>
        <v>2000000</v>
      </c>
      <c r="F429" s="61">
        <f t="shared" si="164"/>
        <v>0</v>
      </c>
      <c r="G429" s="61">
        <f t="shared" si="164"/>
        <v>0</v>
      </c>
      <c r="H429" s="61">
        <f t="shared" si="164"/>
        <v>0</v>
      </c>
      <c r="I429" s="61">
        <f t="shared" si="164"/>
        <v>0</v>
      </c>
      <c r="J429" s="61">
        <f t="shared" si="164"/>
        <v>0</v>
      </c>
      <c r="K429" s="61">
        <f t="shared" si="164"/>
        <v>0</v>
      </c>
      <c r="L429" s="61">
        <f t="shared" si="164"/>
        <v>0</v>
      </c>
      <c r="M429" s="62"/>
      <c r="N429" s="62"/>
      <c r="O429" s="62"/>
      <c r="P429" s="63"/>
      <c r="Q429" s="3"/>
    </row>
    <row r="430" spans="1:17" ht="56.25" customHeight="1" x14ac:dyDescent="0.25">
      <c r="A430" s="4"/>
      <c r="B430" s="78" t="s">
        <v>511</v>
      </c>
      <c r="C430" s="96">
        <f>C431</f>
        <v>0</v>
      </c>
      <c r="D430" s="96">
        <f t="shared" si="164"/>
        <v>0</v>
      </c>
      <c r="E430" s="96">
        <f t="shared" si="164"/>
        <v>2000000</v>
      </c>
      <c r="F430" s="96">
        <f t="shared" si="164"/>
        <v>0</v>
      </c>
      <c r="G430" s="96">
        <f t="shared" si="164"/>
        <v>0</v>
      </c>
      <c r="H430" s="96">
        <f t="shared" si="164"/>
        <v>0</v>
      </c>
      <c r="I430" s="96">
        <f t="shared" si="164"/>
        <v>0</v>
      </c>
      <c r="J430" s="96">
        <f t="shared" si="164"/>
        <v>0</v>
      </c>
      <c r="K430" s="96">
        <f t="shared" si="164"/>
        <v>0</v>
      </c>
      <c r="L430" s="96">
        <f t="shared" si="164"/>
        <v>0</v>
      </c>
      <c r="M430" s="96" t="e">
        <f>M431+#REF!</f>
        <v>#REF!</v>
      </c>
      <c r="N430" s="96" t="e">
        <f>N431+#REF!</f>
        <v>#REF!</v>
      </c>
      <c r="O430" s="96" t="e">
        <f>O431+#REF!</f>
        <v>#REF!</v>
      </c>
      <c r="P430" s="45"/>
      <c r="Q430" s="3"/>
    </row>
    <row r="431" spans="1:17" ht="66" customHeight="1" x14ac:dyDescent="0.25">
      <c r="A431" s="130"/>
      <c r="B431" s="221" t="s">
        <v>247</v>
      </c>
      <c r="C431" s="96"/>
      <c r="D431" s="96"/>
      <c r="E431" s="212">
        <v>2000000</v>
      </c>
      <c r="F431" s="96"/>
      <c r="G431" s="96"/>
      <c r="H431" s="96"/>
      <c r="I431" s="96"/>
      <c r="J431" s="96"/>
      <c r="K431" s="96"/>
      <c r="L431" s="96"/>
      <c r="M431" s="6"/>
      <c r="N431" s="6"/>
      <c r="O431" s="6"/>
      <c r="P431" s="215" t="s">
        <v>634</v>
      </c>
      <c r="Q431" s="3"/>
    </row>
    <row r="432" spans="1:17" ht="65.25" customHeight="1" x14ac:dyDescent="0.25">
      <c r="A432" s="4" t="s">
        <v>635</v>
      </c>
      <c r="B432" s="87" t="s">
        <v>123</v>
      </c>
      <c r="C432" s="16">
        <f t="shared" ref="C432:L432" si="165">C433</f>
        <v>0</v>
      </c>
      <c r="D432" s="16">
        <f t="shared" si="165"/>
        <v>0</v>
      </c>
      <c r="E432" s="16">
        <f t="shared" si="165"/>
        <v>10000000</v>
      </c>
      <c r="F432" s="16">
        <f t="shared" si="165"/>
        <v>0</v>
      </c>
      <c r="G432" s="16"/>
      <c r="H432" s="16"/>
      <c r="I432" s="16">
        <f t="shared" si="165"/>
        <v>0</v>
      </c>
      <c r="J432" s="16">
        <f t="shared" si="165"/>
        <v>0</v>
      </c>
      <c r="K432" s="16">
        <f t="shared" si="165"/>
        <v>0</v>
      </c>
      <c r="L432" s="16">
        <f t="shared" si="165"/>
        <v>0</v>
      </c>
      <c r="M432" s="6"/>
      <c r="N432" s="6"/>
      <c r="O432" s="6"/>
      <c r="P432" s="45"/>
      <c r="Q432" s="3"/>
    </row>
    <row r="433" spans="1:17" ht="56.25" customHeight="1" x14ac:dyDescent="0.25">
      <c r="A433" s="130"/>
      <c r="B433" s="78" t="s">
        <v>511</v>
      </c>
      <c r="C433" s="96">
        <f t="shared" ref="C433:L433" si="166">C434+C435</f>
        <v>0</v>
      </c>
      <c r="D433" s="96">
        <f t="shared" si="166"/>
        <v>0</v>
      </c>
      <c r="E433" s="96">
        <f t="shared" si="166"/>
        <v>10000000</v>
      </c>
      <c r="F433" s="96">
        <f t="shared" ref="F433" si="167">F434+F435</f>
        <v>0</v>
      </c>
      <c r="G433" s="96"/>
      <c r="H433" s="96"/>
      <c r="I433" s="96">
        <f t="shared" si="166"/>
        <v>0</v>
      </c>
      <c r="J433" s="96">
        <f t="shared" si="166"/>
        <v>0</v>
      </c>
      <c r="K433" s="96">
        <f t="shared" ref="K433" si="168">K434+K435</f>
        <v>0</v>
      </c>
      <c r="L433" s="96">
        <f t="shared" si="166"/>
        <v>0</v>
      </c>
      <c r="M433" s="6"/>
      <c r="N433" s="6"/>
      <c r="O433" s="6"/>
      <c r="P433" s="45"/>
      <c r="Q433" s="3"/>
    </row>
    <row r="434" spans="1:17" ht="114" customHeight="1" x14ac:dyDescent="0.25">
      <c r="A434" s="130"/>
      <c r="B434" s="8" t="s">
        <v>376</v>
      </c>
      <c r="C434" s="7"/>
      <c r="D434" s="7"/>
      <c r="E434" s="7">
        <f>20000000-10000000</f>
        <v>10000000</v>
      </c>
      <c r="F434" s="7"/>
      <c r="G434" s="7"/>
      <c r="H434" s="7"/>
      <c r="I434" s="7"/>
      <c r="J434" s="64"/>
      <c r="K434" s="64"/>
      <c r="L434" s="64"/>
      <c r="M434" s="65"/>
      <c r="N434" s="65"/>
      <c r="O434" s="65"/>
      <c r="P434" s="215" t="s">
        <v>636</v>
      </c>
      <c r="Q434" s="3"/>
    </row>
    <row r="435" spans="1:17" ht="15.75" hidden="1" customHeight="1" x14ac:dyDescent="0.25">
      <c r="A435" s="130"/>
      <c r="B435" s="8"/>
      <c r="C435" s="7"/>
      <c r="D435" s="7"/>
      <c r="E435" s="7"/>
      <c r="F435" s="7"/>
      <c r="G435" s="7"/>
      <c r="H435" s="7"/>
      <c r="I435" s="7"/>
      <c r="J435" s="64"/>
      <c r="K435" s="64"/>
      <c r="L435" s="64"/>
      <c r="M435" s="65"/>
      <c r="N435" s="65"/>
      <c r="O435" s="65"/>
      <c r="P435" s="221"/>
      <c r="Q435" s="3"/>
    </row>
    <row r="436" spans="1:17" ht="52.5" customHeight="1" x14ac:dyDescent="0.25">
      <c r="A436" s="4" t="s">
        <v>637</v>
      </c>
      <c r="B436" s="168" t="s">
        <v>94</v>
      </c>
      <c r="C436" s="66">
        <f t="shared" ref="C436:L436" si="169">C437</f>
        <v>0</v>
      </c>
      <c r="D436" s="66">
        <f t="shared" si="169"/>
        <v>0</v>
      </c>
      <c r="E436" s="66">
        <f t="shared" si="169"/>
        <v>100000000</v>
      </c>
      <c r="F436" s="66">
        <f>F437</f>
        <v>0</v>
      </c>
      <c r="G436" s="66">
        <f t="shared" ref="G436:H436" si="170">G437</f>
        <v>0</v>
      </c>
      <c r="H436" s="66">
        <f t="shared" si="170"/>
        <v>0</v>
      </c>
      <c r="I436" s="66">
        <f t="shared" si="169"/>
        <v>88609</v>
      </c>
      <c r="J436" s="66">
        <f t="shared" si="169"/>
        <v>200000</v>
      </c>
      <c r="K436" s="66">
        <f t="shared" si="169"/>
        <v>0</v>
      </c>
      <c r="L436" s="66">
        <f t="shared" si="169"/>
        <v>200000</v>
      </c>
      <c r="M436" s="204"/>
      <c r="N436" s="204"/>
      <c r="O436" s="204"/>
      <c r="P436" s="221"/>
      <c r="Q436" s="3"/>
    </row>
    <row r="437" spans="1:17" ht="52.5" customHeight="1" x14ac:dyDescent="0.25">
      <c r="A437" s="209"/>
      <c r="B437" s="78" t="s">
        <v>511</v>
      </c>
      <c r="C437" s="96">
        <f>SUM(C438:C443)</f>
        <v>0</v>
      </c>
      <c r="D437" s="96">
        <f t="shared" ref="D437:L437" si="171">SUM(D438:D443)</f>
        <v>0</v>
      </c>
      <c r="E437" s="96">
        <f t="shared" si="171"/>
        <v>100000000</v>
      </c>
      <c r="F437" s="96">
        <f t="shared" si="171"/>
        <v>0</v>
      </c>
      <c r="G437" s="96">
        <f t="shared" si="171"/>
        <v>0</v>
      </c>
      <c r="H437" s="96">
        <f t="shared" si="171"/>
        <v>0</v>
      </c>
      <c r="I437" s="96">
        <f t="shared" si="171"/>
        <v>88609</v>
      </c>
      <c r="J437" s="96">
        <f t="shared" si="171"/>
        <v>200000</v>
      </c>
      <c r="K437" s="96">
        <f t="shared" si="171"/>
        <v>0</v>
      </c>
      <c r="L437" s="96">
        <f t="shared" si="171"/>
        <v>200000</v>
      </c>
      <c r="M437" s="204"/>
      <c r="N437" s="204"/>
      <c r="O437" s="204"/>
      <c r="P437" s="221"/>
      <c r="Q437" s="3"/>
    </row>
    <row r="438" spans="1:17" ht="51.75" customHeight="1" x14ac:dyDescent="0.25">
      <c r="A438" s="209"/>
      <c r="B438" s="221" t="s">
        <v>387</v>
      </c>
      <c r="C438" s="212"/>
      <c r="D438" s="212"/>
      <c r="E438" s="67"/>
      <c r="F438" s="67"/>
      <c r="G438" s="67"/>
      <c r="H438" s="67"/>
      <c r="I438" s="212">
        <v>88609</v>
      </c>
      <c r="J438" s="212">
        <v>200000</v>
      </c>
      <c r="K438" s="212"/>
      <c r="L438" s="212">
        <v>200000</v>
      </c>
      <c r="M438" s="204"/>
      <c r="N438" s="204"/>
      <c r="O438" s="204"/>
      <c r="P438" s="221" t="s">
        <v>556</v>
      </c>
      <c r="Q438" s="3"/>
    </row>
    <row r="439" spans="1:17" ht="27" customHeight="1" x14ac:dyDescent="0.25">
      <c r="A439" s="209"/>
      <c r="B439" s="24" t="s">
        <v>388</v>
      </c>
      <c r="C439" s="212"/>
      <c r="D439" s="212"/>
      <c r="E439" s="67">
        <f>134000000-34000000</f>
        <v>100000000</v>
      </c>
      <c r="F439" s="67"/>
      <c r="G439" s="67"/>
      <c r="H439" s="67"/>
      <c r="I439" s="212"/>
      <c r="J439" s="212"/>
      <c r="K439" s="212"/>
      <c r="L439" s="212"/>
      <c r="M439" s="204"/>
      <c r="N439" s="204"/>
      <c r="O439" s="204"/>
      <c r="P439" s="221" t="s">
        <v>639</v>
      </c>
      <c r="Q439" s="3"/>
    </row>
    <row r="440" spans="1:17" ht="80.25" hidden="1" customHeight="1" x14ac:dyDescent="0.25">
      <c r="A440" s="209"/>
      <c r="B440" s="24"/>
      <c r="C440" s="212"/>
      <c r="D440" s="212"/>
      <c r="E440" s="212"/>
      <c r="F440" s="212"/>
      <c r="G440" s="212"/>
      <c r="H440" s="212"/>
      <c r="I440" s="212"/>
      <c r="J440" s="212"/>
      <c r="K440" s="212"/>
      <c r="L440" s="212"/>
      <c r="M440" s="212"/>
      <c r="N440" s="212"/>
      <c r="O440" s="212"/>
      <c r="P440" s="227"/>
      <c r="Q440" s="3"/>
    </row>
    <row r="441" spans="1:17" ht="15.75" hidden="1" customHeight="1" x14ac:dyDescent="0.25">
      <c r="A441" s="209"/>
      <c r="B441" s="24"/>
      <c r="C441" s="212"/>
      <c r="D441" s="212"/>
      <c r="E441" s="67"/>
      <c r="F441" s="67"/>
      <c r="G441" s="67"/>
      <c r="H441" s="67"/>
      <c r="I441" s="212"/>
      <c r="J441" s="212"/>
      <c r="K441" s="212"/>
      <c r="L441" s="212"/>
      <c r="M441" s="204"/>
      <c r="N441" s="204"/>
      <c r="O441" s="204"/>
      <c r="P441" s="221"/>
      <c r="Q441" s="3"/>
    </row>
    <row r="442" spans="1:17" ht="15.75" hidden="1" customHeight="1" x14ac:dyDescent="0.25">
      <c r="A442" s="209"/>
      <c r="B442" s="221"/>
      <c r="C442" s="212"/>
      <c r="D442" s="212"/>
      <c r="E442" s="67"/>
      <c r="F442" s="67"/>
      <c r="G442" s="67"/>
      <c r="H442" s="67"/>
      <c r="I442" s="212"/>
      <c r="J442" s="212"/>
      <c r="K442" s="212"/>
      <c r="L442" s="212"/>
      <c r="M442" s="204"/>
      <c r="N442" s="204"/>
      <c r="O442" s="204"/>
      <c r="P442" s="215"/>
      <c r="Q442" s="3"/>
    </row>
    <row r="443" spans="1:17" ht="15.75" hidden="1" customHeight="1" x14ac:dyDescent="0.25">
      <c r="A443" s="209"/>
      <c r="B443" s="221"/>
      <c r="C443" s="212"/>
      <c r="D443" s="212"/>
      <c r="E443" s="67"/>
      <c r="F443" s="67"/>
      <c r="G443" s="67"/>
      <c r="H443" s="67"/>
      <c r="I443" s="212"/>
      <c r="J443" s="212"/>
      <c r="K443" s="212"/>
      <c r="L443" s="212"/>
      <c r="M443" s="204"/>
      <c r="N443" s="204"/>
      <c r="O443" s="204"/>
      <c r="P443" s="221"/>
      <c r="Q443" s="3"/>
    </row>
    <row r="444" spans="1:17" ht="63.75" hidden="1" customHeight="1" x14ac:dyDescent="0.25">
      <c r="A444" s="5" t="s">
        <v>155</v>
      </c>
      <c r="B444" s="87" t="s">
        <v>201</v>
      </c>
      <c r="C444" s="66">
        <f>SUM(C445)</f>
        <v>0</v>
      </c>
      <c r="D444" s="66">
        <f t="shared" ref="D444:O444" si="172">SUM(D445)</f>
        <v>0</v>
      </c>
      <c r="E444" s="66">
        <f t="shared" si="172"/>
        <v>0</v>
      </c>
      <c r="F444" s="66">
        <f t="shared" si="172"/>
        <v>0</v>
      </c>
      <c r="G444" s="66">
        <f t="shared" si="172"/>
        <v>0</v>
      </c>
      <c r="H444" s="66">
        <f t="shared" si="172"/>
        <v>0</v>
      </c>
      <c r="I444" s="66">
        <f t="shared" si="172"/>
        <v>0</v>
      </c>
      <c r="J444" s="66">
        <f t="shared" si="172"/>
        <v>0</v>
      </c>
      <c r="K444" s="66">
        <f t="shared" si="172"/>
        <v>0</v>
      </c>
      <c r="L444" s="66">
        <f t="shared" si="172"/>
        <v>0</v>
      </c>
      <c r="M444" s="212">
        <f t="shared" si="172"/>
        <v>0</v>
      </c>
      <c r="N444" s="212">
        <f t="shared" si="172"/>
        <v>0</v>
      </c>
      <c r="O444" s="212">
        <f t="shared" si="172"/>
        <v>0</v>
      </c>
      <c r="P444" s="215"/>
      <c r="Q444" s="3"/>
    </row>
    <row r="445" spans="1:17" ht="25.5" hidden="1" customHeight="1" x14ac:dyDescent="0.25">
      <c r="A445" s="209"/>
      <c r="B445" s="78" t="s">
        <v>47</v>
      </c>
      <c r="C445" s="96">
        <f>C446</f>
        <v>0</v>
      </c>
      <c r="D445" s="96">
        <f t="shared" ref="D445:K445" si="173">D446</f>
        <v>0</v>
      </c>
      <c r="E445" s="96">
        <f t="shared" si="173"/>
        <v>0</v>
      </c>
      <c r="F445" s="96">
        <f t="shared" si="173"/>
        <v>0</v>
      </c>
      <c r="G445" s="96">
        <f t="shared" si="173"/>
        <v>0</v>
      </c>
      <c r="H445" s="96">
        <f t="shared" si="173"/>
        <v>0</v>
      </c>
      <c r="I445" s="96">
        <f t="shared" si="173"/>
        <v>0</v>
      </c>
      <c r="J445" s="96">
        <f t="shared" si="173"/>
        <v>0</v>
      </c>
      <c r="K445" s="96">
        <f t="shared" si="173"/>
        <v>0</v>
      </c>
      <c r="L445" s="96">
        <f t="shared" ref="L445" si="174">L452</f>
        <v>0</v>
      </c>
      <c r="M445" s="212">
        <f>SUM(M452:M455)</f>
        <v>0</v>
      </c>
      <c r="N445" s="212">
        <f>SUM(N452:N455)</f>
        <v>0</v>
      </c>
      <c r="O445" s="212">
        <f>SUM(O452:O455)</f>
        <v>0</v>
      </c>
      <c r="P445" s="215"/>
      <c r="Q445" s="3"/>
    </row>
    <row r="446" spans="1:17" ht="15.75" hidden="1" customHeight="1" x14ac:dyDescent="0.25">
      <c r="A446" s="209"/>
      <c r="B446" s="24"/>
      <c r="C446" s="212"/>
      <c r="D446" s="212"/>
      <c r="E446" s="212"/>
      <c r="F446" s="212"/>
      <c r="G446" s="212"/>
      <c r="H446" s="212"/>
      <c r="I446" s="212"/>
      <c r="J446" s="212"/>
      <c r="K446" s="212"/>
      <c r="L446" s="212"/>
      <c r="M446" s="212"/>
      <c r="N446" s="212"/>
      <c r="O446" s="212"/>
      <c r="P446" s="227"/>
      <c r="Q446" s="3"/>
    </row>
    <row r="447" spans="1:17" ht="67.5" customHeight="1" x14ac:dyDescent="0.25">
      <c r="A447" s="4" t="s">
        <v>638</v>
      </c>
      <c r="B447" s="87" t="s">
        <v>223</v>
      </c>
      <c r="C447" s="55">
        <f>C448</f>
        <v>0</v>
      </c>
      <c r="D447" s="55">
        <f t="shared" ref="D447:L447" si="175">D448</f>
        <v>0</v>
      </c>
      <c r="E447" s="55">
        <f t="shared" si="175"/>
        <v>0</v>
      </c>
      <c r="F447" s="55">
        <f t="shared" si="175"/>
        <v>0</v>
      </c>
      <c r="G447" s="55">
        <f t="shared" si="175"/>
        <v>0</v>
      </c>
      <c r="H447" s="55">
        <f t="shared" si="175"/>
        <v>0</v>
      </c>
      <c r="I447" s="55">
        <f t="shared" si="175"/>
        <v>18463561</v>
      </c>
      <c r="J447" s="55">
        <f t="shared" si="175"/>
        <v>0</v>
      </c>
      <c r="K447" s="55">
        <f t="shared" si="175"/>
        <v>0</v>
      </c>
      <c r="L447" s="55">
        <f t="shared" si="175"/>
        <v>0</v>
      </c>
      <c r="M447" s="212"/>
      <c r="N447" s="212"/>
      <c r="O447" s="212"/>
      <c r="P447" s="215"/>
      <c r="Q447" s="3"/>
    </row>
    <row r="448" spans="1:17" ht="53.25" customHeight="1" x14ac:dyDescent="0.25">
      <c r="A448" s="209"/>
      <c r="B448" s="78" t="s">
        <v>511</v>
      </c>
      <c r="C448" s="54">
        <f>C449+C450</f>
        <v>0</v>
      </c>
      <c r="D448" s="54">
        <f t="shared" ref="D448:L448" si="176">D449+D450</f>
        <v>0</v>
      </c>
      <c r="E448" s="54">
        <f t="shared" si="176"/>
        <v>0</v>
      </c>
      <c r="F448" s="54">
        <f t="shared" si="176"/>
        <v>0</v>
      </c>
      <c r="G448" s="54">
        <f t="shared" si="176"/>
        <v>0</v>
      </c>
      <c r="H448" s="54">
        <f t="shared" si="176"/>
        <v>0</v>
      </c>
      <c r="I448" s="54">
        <f>I449+I450</f>
        <v>18463561</v>
      </c>
      <c r="J448" s="54">
        <f t="shared" si="176"/>
        <v>0</v>
      </c>
      <c r="K448" s="54">
        <f t="shared" si="176"/>
        <v>0</v>
      </c>
      <c r="L448" s="54">
        <f t="shared" si="176"/>
        <v>0</v>
      </c>
      <c r="M448" s="212"/>
      <c r="N448" s="212"/>
      <c r="O448" s="212"/>
      <c r="P448" s="215"/>
      <c r="Q448" s="3"/>
    </row>
    <row r="449" spans="1:17" ht="58.5" customHeight="1" x14ac:dyDescent="0.25">
      <c r="A449" s="209"/>
      <c r="B449" s="210" t="s">
        <v>248</v>
      </c>
      <c r="C449" s="96"/>
      <c r="D449" s="96"/>
      <c r="E449" s="212"/>
      <c r="F449" s="212"/>
      <c r="G449" s="212"/>
      <c r="H449" s="212"/>
      <c r="I449" s="212">
        <v>15302651</v>
      </c>
      <c r="J449" s="96"/>
      <c r="K449" s="96"/>
      <c r="L449" s="212"/>
      <c r="M449" s="212"/>
      <c r="N449" s="212"/>
      <c r="O449" s="212"/>
      <c r="P449" s="215" t="s">
        <v>549</v>
      </c>
      <c r="Q449" s="3"/>
    </row>
    <row r="450" spans="1:17" ht="59.25" customHeight="1" x14ac:dyDescent="0.25">
      <c r="A450" s="209"/>
      <c r="B450" s="210" t="s">
        <v>249</v>
      </c>
      <c r="C450" s="96"/>
      <c r="D450" s="96"/>
      <c r="E450" s="212"/>
      <c r="F450" s="212"/>
      <c r="G450" s="212"/>
      <c r="H450" s="212"/>
      <c r="I450" s="212">
        <v>3160910</v>
      </c>
      <c r="J450" s="96"/>
      <c r="K450" s="96"/>
      <c r="L450" s="212"/>
      <c r="M450" s="212"/>
      <c r="N450" s="212"/>
      <c r="O450" s="212"/>
      <c r="P450" s="215" t="s">
        <v>549</v>
      </c>
      <c r="Q450" s="3"/>
    </row>
    <row r="451" spans="1:17" ht="15.75" hidden="1" customHeight="1" x14ac:dyDescent="0.25">
      <c r="A451" s="209"/>
      <c r="B451" s="78"/>
      <c r="C451" s="96"/>
      <c r="D451" s="96"/>
      <c r="E451" s="96"/>
      <c r="F451" s="96"/>
      <c r="G451" s="96"/>
      <c r="H451" s="96"/>
      <c r="I451" s="96"/>
      <c r="J451" s="96"/>
      <c r="K451" s="96"/>
      <c r="L451" s="96"/>
      <c r="M451" s="212"/>
      <c r="N451" s="212"/>
      <c r="O451" s="212"/>
      <c r="P451" s="215"/>
      <c r="Q451" s="3"/>
    </row>
    <row r="452" spans="1:17" ht="15.75" hidden="1" customHeight="1" x14ac:dyDescent="0.25">
      <c r="A452" s="209"/>
      <c r="B452" s="221"/>
      <c r="C452" s="212"/>
      <c r="D452" s="212"/>
      <c r="E452" s="67"/>
      <c r="F452" s="67"/>
      <c r="G452" s="67"/>
      <c r="H452" s="67"/>
      <c r="I452" s="212"/>
      <c r="J452" s="212"/>
      <c r="K452" s="212"/>
      <c r="L452" s="212"/>
      <c r="M452" s="204"/>
      <c r="N452" s="204"/>
      <c r="O452" s="204"/>
      <c r="P452" s="215"/>
      <c r="Q452" s="3"/>
    </row>
    <row r="453" spans="1:17" ht="54" customHeight="1" x14ac:dyDescent="0.25">
      <c r="A453" s="4" t="s">
        <v>640</v>
      </c>
      <c r="B453" s="98" t="s">
        <v>27</v>
      </c>
      <c r="C453" s="53">
        <f>C454+C464+C475</f>
        <v>0</v>
      </c>
      <c r="D453" s="53">
        <f>D454+D464+D475</f>
        <v>0</v>
      </c>
      <c r="E453" s="53">
        <f>E454+E464+E475</f>
        <v>284134</v>
      </c>
      <c r="F453" s="53">
        <f t="shared" ref="F453:H453" si="177">F454+F464+F475</f>
        <v>431</v>
      </c>
      <c r="G453" s="53">
        <f t="shared" si="177"/>
        <v>0</v>
      </c>
      <c r="H453" s="53">
        <f t="shared" si="177"/>
        <v>0</v>
      </c>
      <c r="I453" s="53">
        <f>I454+I464+I475</f>
        <v>206290</v>
      </c>
      <c r="J453" s="53">
        <f>J454+J464+J475</f>
        <v>1845306</v>
      </c>
      <c r="K453" s="53">
        <f t="shared" ref="K453" si="178">K454+K464+K475</f>
        <v>0</v>
      </c>
      <c r="L453" s="53">
        <f>L454+L464+L475</f>
        <v>2129440</v>
      </c>
      <c r="M453" s="145"/>
      <c r="N453" s="145"/>
      <c r="O453" s="145"/>
      <c r="P453" s="68"/>
      <c r="Q453" s="3"/>
    </row>
    <row r="454" spans="1:17" ht="54.75" customHeight="1" x14ac:dyDescent="0.25">
      <c r="A454" s="4" t="s">
        <v>641</v>
      </c>
      <c r="B454" s="98" t="s">
        <v>28</v>
      </c>
      <c r="C454" s="53">
        <f t="shared" ref="C454:L454" si="179">C455+C457</f>
        <v>0</v>
      </c>
      <c r="D454" s="53">
        <f t="shared" si="179"/>
        <v>0</v>
      </c>
      <c r="E454" s="53">
        <f>E455+E457</f>
        <v>0</v>
      </c>
      <c r="F454" s="53">
        <f t="shared" ref="F454:H454" si="180">F455+F457</f>
        <v>0</v>
      </c>
      <c r="G454" s="53">
        <f t="shared" si="180"/>
        <v>0</v>
      </c>
      <c r="H454" s="53">
        <f t="shared" si="180"/>
        <v>0</v>
      </c>
      <c r="I454" s="53">
        <f t="shared" si="179"/>
        <v>114254</v>
      </c>
      <c r="J454" s="53">
        <f t="shared" si="179"/>
        <v>0</v>
      </c>
      <c r="K454" s="53">
        <f t="shared" ref="K454" si="181">K455+K457</f>
        <v>0</v>
      </c>
      <c r="L454" s="53">
        <f t="shared" si="179"/>
        <v>0</v>
      </c>
      <c r="M454" s="145"/>
      <c r="N454" s="145"/>
      <c r="O454" s="145"/>
      <c r="P454" s="222"/>
      <c r="Q454" s="3"/>
    </row>
    <row r="455" spans="1:17" ht="25.5" hidden="1" customHeight="1" x14ac:dyDescent="0.25">
      <c r="A455" s="5"/>
      <c r="B455" s="78" t="s">
        <v>56</v>
      </c>
      <c r="C455" s="53">
        <f t="shared" ref="C455:L455" si="182">C456</f>
        <v>0</v>
      </c>
      <c r="D455" s="53">
        <f t="shared" si="182"/>
        <v>0</v>
      </c>
      <c r="E455" s="53">
        <f t="shared" si="182"/>
        <v>0</v>
      </c>
      <c r="F455" s="53">
        <f t="shared" si="182"/>
        <v>0</v>
      </c>
      <c r="G455" s="53"/>
      <c r="H455" s="53"/>
      <c r="I455" s="53">
        <f t="shared" si="182"/>
        <v>0</v>
      </c>
      <c r="J455" s="53">
        <f t="shared" si="182"/>
        <v>0</v>
      </c>
      <c r="K455" s="53">
        <f t="shared" si="182"/>
        <v>0</v>
      </c>
      <c r="L455" s="53">
        <f t="shared" si="182"/>
        <v>0</v>
      </c>
      <c r="M455" s="145"/>
      <c r="N455" s="145"/>
      <c r="O455" s="145"/>
      <c r="P455" s="222"/>
      <c r="Q455" s="3"/>
    </row>
    <row r="456" spans="1:17" ht="15.75" hidden="1" customHeight="1" x14ac:dyDescent="0.25">
      <c r="A456" s="5"/>
      <c r="B456" s="221"/>
      <c r="C456" s="212"/>
      <c r="D456" s="212"/>
      <c r="E456" s="212"/>
      <c r="F456" s="212"/>
      <c r="G456" s="212"/>
      <c r="H456" s="212"/>
      <c r="I456" s="212"/>
      <c r="J456" s="212"/>
      <c r="K456" s="212"/>
      <c r="L456" s="212"/>
      <c r="M456" s="145"/>
      <c r="N456" s="145"/>
      <c r="O456" s="145"/>
      <c r="P456" s="69"/>
      <c r="Q456" s="3"/>
    </row>
    <row r="457" spans="1:17" ht="26.25" customHeight="1" x14ac:dyDescent="0.25">
      <c r="A457" s="5"/>
      <c r="B457" s="171" t="s">
        <v>233</v>
      </c>
      <c r="C457" s="54">
        <f>C458+C459+C460+C461</f>
        <v>0</v>
      </c>
      <c r="D457" s="54">
        <f t="shared" ref="D457:L457" si="183">D458+D459+D460+D461</f>
        <v>0</v>
      </c>
      <c r="E457" s="54">
        <f t="shared" si="183"/>
        <v>0</v>
      </c>
      <c r="F457" s="54">
        <f t="shared" si="183"/>
        <v>0</v>
      </c>
      <c r="G457" s="54">
        <f t="shared" si="183"/>
        <v>0</v>
      </c>
      <c r="H457" s="54">
        <f t="shared" si="183"/>
        <v>0</v>
      </c>
      <c r="I457" s="54">
        <f t="shared" si="183"/>
        <v>114254</v>
      </c>
      <c r="J457" s="54">
        <f t="shared" si="183"/>
        <v>0</v>
      </c>
      <c r="K457" s="54">
        <f t="shared" si="183"/>
        <v>0</v>
      </c>
      <c r="L457" s="54">
        <f t="shared" si="183"/>
        <v>0</v>
      </c>
      <c r="M457" s="145"/>
      <c r="N457" s="145"/>
      <c r="O457" s="145"/>
      <c r="P457" s="222"/>
      <c r="Q457" s="3"/>
    </row>
    <row r="458" spans="1:17" ht="41.25" customHeight="1" x14ac:dyDescent="0.25">
      <c r="A458" s="5"/>
      <c r="B458" s="221" t="s">
        <v>254</v>
      </c>
      <c r="C458" s="54"/>
      <c r="D458" s="54"/>
      <c r="E458" s="212"/>
      <c r="F458" s="212"/>
      <c r="G458" s="54"/>
      <c r="H458" s="54"/>
      <c r="I458" s="7">
        <v>114254</v>
      </c>
      <c r="J458" s="54"/>
      <c r="K458" s="54"/>
      <c r="L458" s="54"/>
      <c r="M458" s="145"/>
      <c r="N458" s="145"/>
      <c r="O458" s="145"/>
      <c r="P458" s="221" t="s">
        <v>556</v>
      </c>
      <c r="Q458" s="3"/>
    </row>
    <row r="459" spans="1:17" ht="15.75" hidden="1" customHeight="1" x14ac:dyDescent="0.25">
      <c r="A459" s="5"/>
      <c r="B459" s="221"/>
      <c r="C459" s="54"/>
      <c r="D459" s="54"/>
      <c r="E459" s="212"/>
      <c r="F459" s="212"/>
      <c r="G459" s="54"/>
      <c r="H459" s="54"/>
      <c r="I459" s="54"/>
      <c r="J459" s="54"/>
      <c r="K459" s="54"/>
      <c r="L459" s="54"/>
      <c r="M459" s="145"/>
      <c r="N459" s="145"/>
      <c r="O459" s="145"/>
      <c r="P459" s="222"/>
      <c r="Q459" s="3"/>
    </row>
    <row r="460" spans="1:17" ht="15.75" hidden="1" customHeight="1" x14ac:dyDescent="0.25">
      <c r="A460" s="5"/>
      <c r="B460" s="221"/>
      <c r="C460" s="18"/>
      <c r="D460" s="18"/>
      <c r="E460" s="212"/>
      <c r="F460" s="212"/>
      <c r="G460" s="212"/>
      <c r="H460" s="212"/>
      <c r="I460" s="212"/>
      <c r="J460" s="208"/>
      <c r="K460" s="208"/>
      <c r="L460" s="208"/>
      <c r="M460" s="145"/>
      <c r="N460" s="145"/>
      <c r="O460" s="145"/>
      <c r="P460" s="222"/>
      <c r="Q460" s="3"/>
    </row>
    <row r="461" spans="1:17" ht="15.75" hidden="1" customHeight="1" x14ac:dyDescent="0.25">
      <c r="A461" s="5"/>
      <c r="B461" s="221"/>
      <c r="C461" s="212"/>
      <c r="D461" s="212"/>
      <c r="E461" s="212"/>
      <c r="F461" s="212"/>
      <c r="G461" s="212"/>
      <c r="H461" s="212"/>
      <c r="I461" s="212"/>
      <c r="J461" s="212"/>
      <c r="K461" s="212"/>
      <c r="L461" s="212"/>
      <c r="M461" s="145"/>
      <c r="N461" s="145"/>
      <c r="O461" s="145"/>
      <c r="P461" s="222"/>
      <c r="Q461" s="3"/>
    </row>
    <row r="462" spans="1:17" ht="15.75" hidden="1" customHeight="1" x14ac:dyDescent="0.25">
      <c r="A462" s="5"/>
      <c r="B462" s="210"/>
      <c r="C462" s="18"/>
      <c r="D462" s="18"/>
      <c r="E462" s="212"/>
      <c r="F462" s="212"/>
      <c r="G462" s="212"/>
      <c r="H462" s="212"/>
      <c r="I462" s="212"/>
      <c r="J462" s="208"/>
      <c r="K462" s="208"/>
      <c r="L462" s="208"/>
      <c r="M462" s="145"/>
      <c r="N462" s="145"/>
      <c r="O462" s="145"/>
      <c r="P462" s="69"/>
      <c r="Q462" s="3"/>
    </row>
    <row r="463" spans="1:17" ht="15.75" hidden="1" customHeight="1" x14ac:dyDescent="0.25">
      <c r="A463" s="5"/>
      <c r="B463" s="221"/>
      <c r="C463" s="212"/>
      <c r="D463" s="212"/>
      <c r="E463" s="212"/>
      <c r="F463" s="212"/>
      <c r="G463" s="212"/>
      <c r="H463" s="212"/>
      <c r="I463" s="212"/>
      <c r="J463" s="212"/>
      <c r="K463" s="212"/>
      <c r="L463" s="212"/>
      <c r="M463" s="145"/>
      <c r="N463" s="145"/>
      <c r="O463" s="145"/>
      <c r="P463" s="70"/>
      <c r="Q463" s="3"/>
    </row>
    <row r="464" spans="1:17" ht="55.5" customHeight="1" x14ac:dyDescent="0.25">
      <c r="A464" s="4" t="s">
        <v>642</v>
      </c>
      <c r="B464" s="98" t="s">
        <v>202</v>
      </c>
      <c r="C464" s="53">
        <f>C465</f>
        <v>0</v>
      </c>
      <c r="D464" s="53">
        <f t="shared" ref="D464:L464" si="184">D465</f>
        <v>0</v>
      </c>
      <c r="E464" s="53">
        <f t="shared" si="184"/>
        <v>284134</v>
      </c>
      <c r="F464" s="53">
        <f t="shared" si="184"/>
        <v>431</v>
      </c>
      <c r="G464" s="53">
        <f t="shared" si="184"/>
        <v>0</v>
      </c>
      <c r="H464" s="53">
        <f t="shared" si="184"/>
        <v>0</v>
      </c>
      <c r="I464" s="53">
        <f t="shared" si="184"/>
        <v>92036</v>
      </c>
      <c r="J464" s="53">
        <f t="shared" si="184"/>
        <v>0</v>
      </c>
      <c r="K464" s="53">
        <f t="shared" si="184"/>
        <v>0</v>
      </c>
      <c r="L464" s="53">
        <f t="shared" si="184"/>
        <v>284134</v>
      </c>
      <c r="M464" s="53" t="e">
        <f>M465+#REF!+#REF!</f>
        <v>#REF!</v>
      </c>
      <c r="N464" s="53" t="e">
        <f>N465+#REF!+#REF!</f>
        <v>#REF!</v>
      </c>
      <c r="O464" s="53" t="e">
        <f>O465+#REF!+#REF!</f>
        <v>#REF!</v>
      </c>
      <c r="P464" s="20"/>
      <c r="Q464" s="3"/>
    </row>
    <row r="465" spans="1:17" ht="30" customHeight="1" x14ac:dyDescent="0.25">
      <c r="A465" s="5"/>
      <c r="B465" s="171" t="s">
        <v>233</v>
      </c>
      <c r="C465" s="54">
        <f>C468+C469+C470+C471+C472+C473+C466+C467</f>
        <v>0</v>
      </c>
      <c r="D465" s="54">
        <f t="shared" ref="D465:L465" si="185">D468+D469+D470+D471+D472+D473+D466+D467</f>
        <v>0</v>
      </c>
      <c r="E465" s="54">
        <f t="shared" si="185"/>
        <v>284134</v>
      </c>
      <c r="F465" s="54">
        <f t="shared" si="185"/>
        <v>431</v>
      </c>
      <c r="G465" s="54">
        <f t="shared" si="185"/>
        <v>0</v>
      </c>
      <c r="H465" s="54">
        <f t="shared" si="185"/>
        <v>0</v>
      </c>
      <c r="I465" s="54">
        <f t="shared" si="185"/>
        <v>92036</v>
      </c>
      <c r="J465" s="54">
        <f t="shared" si="185"/>
        <v>0</v>
      </c>
      <c r="K465" s="54">
        <f t="shared" si="185"/>
        <v>0</v>
      </c>
      <c r="L465" s="54">
        <f t="shared" si="185"/>
        <v>284134</v>
      </c>
      <c r="M465" s="145"/>
      <c r="N465" s="145"/>
      <c r="O465" s="145"/>
      <c r="P465" s="20"/>
      <c r="Q465" s="3"/>
    </row>
    <row r="466" spans="1:17" ht="53.25" customHeight="1" x14ac:dyDescent="0.25">
      <c r="A466" s="5"/>
      <c r="B466" s="221" t="s">
        <v>250</v>
      </c>
      <c r="C466" s="54"/>
      <c r="D466" s="54"/>
      <c r="E466" s="54"/>
      <c r="F466" s="54">
        <v>431</v>
      </c>
      <c r="G466" s="54"/>
      <c r="H466" s="54"/>
      <c r="I466" s="7">
        <v>431</v>
      </c>
      <c r="J466" s="54"/>
      <c r="K466" s="54"/>
      <c r="L466" s="54"/>
      <c r="M466" s="145"/>
      <c r="N466" s="145"/>
      <c r="O466" s="145"/>
      <c r="P466" s="221" t="s">
        <v>576</v>
      </c>
      <c r="Q466" s="3"/>
    </row>
    <row r="467" spans="1:17" ht="39" customHeight="1" x14ac:dyDescent="0.25">
      <c r="A467" s="152"/>
      <c r="B467" s="221" t="s">
        <v>254</v>
      </c>
      <c r="C467" s="7"/>
      <c r="D467" s="7"/>
      <c r="E467" s="7"/>
      <c r="F467" s="7"/>
      <c r="G467" s="7"/>
      <c r="H467" s="7"/>
      <c r="I467" s="7">
        <v>91605</v>
      </c>
      <c r="J467" s="7"/>
      <c r="K467" s="7"/>
      <c r="L467" s="7"/>
      <c r="M467" s="145"/>
      <c r="N467" s="145"/>
      <c r="O467" s="145"/>
      <c r="P467" s="221" t="s">
        <v>556</v>
      </c>
      <c r="Q467" s="114"/>
    </row>
    <row r="468" spans="1:17" ht="42.75" customHeight="1" x14ac:dyDescent="0.25">
      <c r="A468" s="5"/>
      <c r="B468" s="221" t="s">
        <v>252</v>
      </c>
      <c r="C468" s="7"/>
      <c r="D468" s="7"/>
      <c r="E468" s="7">
        <v>284134</v>
      </c>
      <c r="F468" s="7"/>
      <c r="G468" s="212"/>
      <c r="H468" s="212"/>
      <c r="I468" s="95"/>
      <c r="J468" s="54"/>
      <c r="K468" s="54"/>
      <c r="L468" s="7">
        <v>284134</v>
      </c>
      <c r="M468" s="145"/>
      <c r="N468" s="145"/>
      <c r="O468" s="145"/>
      <c r="P468" s="222" t="s">
        <v>577</v>
      </c>
      <c r="Q468" s="3"/>
    </row>
    <row r="469" spans="1:17" ht="15.75" hidden="1" customHeight="1" x14ac:dyDescent="0.25">
      <c r="A469" s="5"/>
      <c r="B469" s="221"/>
      <c r="C469" s="7"/>
      <c r="D469" s="7"/>
      <c r="E469" s="7"/>
      <c r="F469" s="7"/>
      <c r="G469" s="212"/>
      <c r="H469" s="212"/>
      <c r="I469" s="95"/>
      <c r="J469" s="54"/>
      <c r="K469" s="54"/>
      <c r="L469" s="54"/>
      <c r="M469" s="145"/>
      <c r="N469" s="145"/>
      <c r="O469" s="145"/>
      <c r="P469" s="222"/>
      <c r="Q469" s="3"/>
    </row>
    <row r="470" spans="1:17" ht="15.75" hidden="1" customHeight="1" x14ac:dyDescent="0.25">
      <c r="A470" s="5"/>
      <c r="B470" s="221"/>
      <c r="C470" s="7"/>
      <c r="D470" s="7"/>
      <c r="E470" s="212"/>
      <c r="F470" s="212"/>
      <c r="G470" s="212"/>
      <c r="H470" s="212"/>
      <c r="I470" s="95"/>
      <c r="J470" s="54"/>
      <c r="K470" s="54"/>
      <c r="L470" s="54"/>
      <c r="M470" s="145"/>
      <c r="N470" s="145"/>
      <c r="O470" s="145"/>
      <c r="P470" s="20"/>
      <c r="Q470" s="3"/>
    </row>
    <row r="471" spans="1:17" ht="15.75" hidden="1" customHeight="1" x14ac:dyDescent="0.25">
      <c r="A471" s="5"/>
      <c r="B471" s="221"/>
      <c r="C471" s="7"/>
      <c r="D471" s="7"/>
      <c r="E471" s="212"/>
      <c r="F471" s="212"/>
      <c r="G471" s="212"/>
      <c r="H471" s="212"/>
      <c r="I471" s="95"/>
      <c r="J471" s="208"/>
      <c r="K471" s="208"/>
      <c r="L471" s="208"/>
      <c r="M471" s="145"/>
      <c r="N471" s="145"/>
      <c r="O471" s="145"/>
      <c r="P471" s="239"/>
      <c r="Q471" s="3"/>
    </row>
    <row r="472" spans="1:17" ht="15.75" hidden="1" customHeight="1" x14ac:dyDescent="0.25">
      <c r="A472" s="5"/>
      <c r="B472" s="221"/>
      <c r="C472" s="7"/>
      <c r="D472" s="7"/>
      <c r="E472" s="212"/>
      <c r="F472" s="212"/>
      <c r="G472" s="212"/>
      <c r="H472" s="212"/>
      <c r="I472" s="212"/>
      <c r="J472" s="208"/>
      <c r="K472" s="95"/>
      <c r="L472" s="208"/>
      <c r="M472" s="71"/>
      <c r="N472" s="71"/>
      <c r="O472" s="71"/>
      <c r="P472" s="239"/>
      <c r="Q472" s="3"/>
    </row>
    <row r="473" spans="1:17" ht="15.75" hidden="1" customHeight="1" x14ac:dyDescent="0.25">
      <c r="A473" s="5"/>
      <c r="B473" s="221"/>
      <c r="C473" s="7"/>
      <c r="D473" s="7"/>
      <c r="E473" s="212"/>
      <c r="F473" s="212"/>
      <c r="G473" s="212"/>
      <c r="H473" s="212"/>
      <c r="I473" s="212"/>
      <c r="J473" s="208"/>
      <c r="K473" s="208"/>
      <c r="L473" s="208"/>
      <c r="M473" s="71"/>
      <c r="N473" s="71"/>
      <c r="O473" s="71"/>
      <c r="P473" s="69"/>
      <c r="Q473" s="3"/>
    </row>
    <row r="474" spans="1:17" ht="15.75" hidden="1" customHeight="1" x14ac:dyDescent="0.25">
      <c r="A474" s="5"/>
      <c r="B474" s="221"/>
      <c r="C474" s="7"/>
      <c r="D474" s="7"/>
      <c r="E474" s="212"/>
      <c r="F474" s="212"/>
      <c r="G474" s="212"/>
      <c r="H474" s="212"/>
      <c r="I474" s="212"/>
      <c r="J474" s="208"/>
      <c r="K474" s="208"/>
      <c r="L474" s="208"/>
      <c r="M474" s="71"/>
      <c r="N474" s="71"/>
      <c r="O474" s="71"/>
      <c r="P474" s="69"/>
      <c r="Q474" s="3"/>
    </row>
    <row r="475" spans="1:17" ht="38.25" hidden="1" customHeight="1" x14ac:dyDescent="0.25">
      <c r="A475" s="5" t="s">
        <v>29</v>
      </c>
      <c r="B475" s="87" t="s">
        <v>30</v>
      </c>
      <c r="C475" s="55">
        <f t="shared" ref="C475:L475" si="186">C476</f>
        <v>0</v>
      </c>
      <c r="D475" s="55">
        <f t="shared" si="186"/>
        <v>0</v>
      </c>
      <c r="E475" s="55">
        <f t="shared" si="186"/>
        <v>0</v>
      </c>
      <c r="F475" s="55">
        <f>F476</f>
        <v>0</v>
      </c>
      <c r="G475" s="55">
        <f t="shared" ref="G475:H475" si="187">G476</f>
        <v>0</v>
      </c>
      <c r="H475" s="55">
        <f t="shared" si="187"/>
        <v>0</v>
      </c>
      <c r="I475" s="55">
        <f t="shared" si="186"/>
        <v>0</v>
      </c>
      <c r="J475" s="55">
        <f t="shared" si="186"/>
        <v>1845306</v>
      </c>
      <c r="K475" s="55">
        <f t="shared" si="186"/>
        <v>0</v>
      </c>
      <c r="L475" s="55">
        <f t="shared" si="186"/>
        <v>1845306</v>
      </c>
      <c r="M475" s="71"/>
      <c r="N475" s="71"/>
      <c r="O475" s="71"/>
      <c r="P475" s="222"/>
      <c r="Q475" s="3"/>
    </row>
    <row r="476" spans="1:17" ht="25.5" hidden="1" customHeight="1" x14ac:dyDescent="0.25">
      <c r="A476" s="5"/>
      <c r="B476" s="171" t="s">
        <v>233</v>
      </c>
      <c r="C476" s="54">
        <f>C478+C479+C480+C477</f>
        <v>0</v>
      </c>
      <c r="D476" s="54">
        <f t="shared" ref="D476:L476" si="188">D478+D479+D480+D477</f>
        <v>0</v>
      </c>
      <c r="E476" s="54">
        <f t="shared" si="188"/>
        <v>0</v>
      </c>
      <c r="F476" s="54">
        <f t="shared" si="188"/>
        <v>0</v>
      </c>
      <c r="G476" s="54">
        <f t="shared" si="188"/>
        <v>0</v>
      </c>
      <c r="H476" s="54">
        <f t="shared" si="188"/>
        <v>0</v>
      </c>
      <c r="I476" s="54">
        <f t="shared" si="188"/>
        <v>0</v>
      </c>
      <c r="J476" s="54">
        <f t="shared" si="188"/>
        <v>1845306</v>
      </c>
      <c r="K476" s="54">
        <f t="shared" si="188"/>
        <v>0</v>
      </c>
      <c r="L476" s="54">
        <f t="shared" si="188"/>
        <v>1845306</v>
      </c>
      <c r="M476" s="71"/>
      <c r="N476" s="71"/>
      <c r="O476" s="71"/>
      <c r="P476" s="222"/>
      <c r="Q476" s="3"/>
    </row>
    <row r="477" spans="1:17" ht="65.25" hidden="1" customHeight="1" x14ac:dyDescent="0.25">
      <c r="A477" s="5"/>
      <c r="B477" s="221" t="s">
        <v>254</v>
      </c>
      <c r="C477" s="54"/>
      <c r="D477" s="54"/>
      <c r="E477" s="54"/>
      <c r="F477" s="54"/>
      <c r="G477" s="54"/>
      <c r="H477" s="54"/>
      <c r="I477" s="54"/>
      <c r="J477" s="54"/>
      <c r="K477" s="54"/>
      <c r="L477" s="212">
        <v>1845306</v>
      </c>
      <c r="M477" s="71"/>
      <c r="N477" s="71"/>
      <c r="O477" s="71"/>
      <c r="P477" s="234" t="s">
        <v>536</v>
      </c>
      <c r="Q477" s="3"/>
    </row>
    <row r="478" spans="1:17" ht="63.75" hidden="1" customHeight="1" x14ac:dyDescent="0.25">
      <c r="A478" s="5"/>
      <c r="B478" s="221" t="s">
        <v>253</v>
      </c>
      <c r="C478" s="7"/>
      <c r="D478" s="7"/>
      <c r="E478" s="212"/>
      <c r="F478" s="212"/>
      <c r="G478" s="212"/>
      <c r="H478" s="212"/>
      <c r="I478" s="212"/>
      <c r="J478" s="212">
        <v>1845306</v>
      </c>
      <c r="K478" s="208"/>
      <c r="L478" s="212"/>
      <c r="M478" s="71"/>
      <c r="N478" s="71"/>
      <c r="O478" s="71"/>
      <c r="P478" s="234"/>
      <c r="Q478" s="3"/>
    </row>
    <row r="479" spans="1:17" ht="15.75" hidden="1" customHeight="1" x14ac:dyDescent="0.25">
      <c r="A479" s="5"/>
      <c r="B479" s="221"/>
      <c r="C479" s="7"/>
      <c r="D479" s="7"/>
      <c r="E479" s="212"/>
      <c r="F479" s="212"/>
      <c r="G479" s="212"/>
      <c r="H479" s="212"/>
      <c r="I479" s="212"/>
      <c r="J479" s="208"/>
      <c r="K479" s="208"/>
      <c r="L479" s="95"/>
      <c r="M479" s="71"/>
      <c r="N479" s="71"/>
      <c r="O479" s="71"/>
      <c r="P479" s="69"/>
      <c r="Q479" s="3"/>
    </row>
    <row r="480" spans="1:17" ht="15.75" hidden="1" customHeight="1" x14ac:dyDescent="0.25">
      <c r="A480" s="5"/>
      <c r="B480" s="221"/>
      <c r="C480" s="7"/>
      <c r="D480" s="7"/>
      <c r="E480" s="212"/>
      <c r="F480" s="212"/>
      <c r="G480" s="212"/>
      <c r="H480" s="212"/>
      <c r="I480" s="212"/>
      <c r="J480" s="208"/>
      <c r="K480" s="208"/>
      <c r="L480" s="208"/>
      <c r="M480" s="71"/>
      <c r="N480" s="71"/>
      <c r="O480" s="71"/>
      <c r="P480" s="69"/>
      <c r="Q480" s="3"/>
    </row>
    <row r="481" spans="1:17" ht="15.75" hidden="1" customHeight="1" x14ac:dyDescent="0.25">
      <c r="A481" s="5"/>
      <c r="B481" s="221"/>
      <c r="C481" s="212"/>
      <c r="D481" s="212"/>
      <c r="E481" s="212"/>
      <c r="F481" s="212"/>
      <c r="G481" s="212"/>
      <c r="H481" s="212"/>
      <c r="I481" s="212"/>
      <c r="J481" s="212"/>
      <c r="K481" s="212"/>
      <c r="L481" s="212"/>
      <c r="M481" s="71"/>
      <c r="N481" s="71"/>
      <c r="O481" s="71"/>
      <c r="P481" s="70"/>
      <c r="Q481" s="3"/>
    </row>
    <row r="482" spans="1:17" ht="51" hidden="1" customHeight="1" x14ac:dyDescent="0.25">
      <c r="A482" s="4" t="s">
        <v>106</v>
      </c>
      <c r="B482" s="98" t="s">
        <v>101</v>
      </c>
      <c r="C482" s="16">
        <f>C483+C486+C488</f>
        <v>0</v>
      </c>
      <c r="D482" s="16">
        <f t="shared" ref="D482:L482" si="189">D483+D486+D488</f>
        <v>0</v>
      </c>
      <c r="E482" s="16">
        <f>E483+E486+E488</f>
        <v>0</v>
      </c>
      <c r="F482" s="16">
        <f t="shared" si="189"/>
        <v>0</v>
      </c>
      <c r="G482" s="16">
        <f t="shared" si="189"/>
        <v>0</v>
      </c>
      <c r="H482" s="16">
        <f t="shared" si="189"/>
        <v>0</v>
      </c>
      <c r="I482" s="16">
        <f t="shared" si="189"/>
        <v>0</v>
      </c>
      <c r="J482" s="16">
        <f t="shared" si="189"/>
        <v>0</v>
      </c>
      <c r="K482" s="16">
        <f t="shared" si="189"/>
        <v>0</v>
      </c>
      <c r="L482" s="16">
        <f t="shared" si="189"/>
        <v>0</v>
      </c>
      <c r="M482" s="72"/>
      <c r="N482" s="72"/>
      <c r="O482" s="72"/>
      <c r="P482" s="221"/>
      <c r="Q482" s="3"/>
    </row>
    <row r="483" spans="1:17" ht="51" hidden="1" customHeight="1" x14ac:dyDescent="0.25">
      <c r="A483" s="4" t="s">
        <v>103</v>
      </c>
      <c r="B483" s="87" t="s">
        <v>102</v>
      </c>
      <c r="C483" s="16">
        <f>C484</f>
        <v>0</v>
      </c>
      <c r="D483" s="16">
        <f t="shared" ref="D483:L484" si="190">D484</f>
        <v>0</v>
      </c>
      <c r="E483" s="16">
        <f t="shared" si="190"/>
        <v>0</v>
      </c>
      <c r="F483" s="16">
        <f t="shared" si="190"/>
        <v>0</v>
      </c>
      <c r="G483" s="16"/>
      <c r="H483" s="16"/>
      <c r="I483" s="16">
        <f t="shared" si="190"/>
        <v>0</v>
      </c>
      <c r="J483" s="16">
        <f t="shared" si="190"/>
        <v>0</v>
      </c>
      <c r="K483" s="16">
        <f t="shared" si="190"/>
        <v>0</v>
      </c>
      <c r="L483" s="16">
        <f t="shared" si="190"/>
        <v>0</v>
      </c>
      <c r="M483" s="72"/>
      <c r="N483" s="72"/>
      <c r="O483" s="72"/>
      <c r="P483" s="221"/>
      <c r="Q483" s="3"/>
    </row>
    <row r="484" spans="1:17" ht="25.5" hidden="1" customHeight="1" x14ac:dyDescent="0.25">
      <c r="A484" s="131"/>
      <c r="B484" s="78" t="s">
        <v>141</v>
      </c>
      <c r="C484" s="96">
        <f>C485</f>
        <v>0</v>
      </c>
      <c r="D484" s="96">
        <f t="shared" si="190"/>
        <v>0</v>
      </c>
      <c r="E484" s="96">
        <f t="shared" si="190"/>
        <v>0</v>
      </c>
      <c r="F484" s="96">
        <f t="shared" si="190"/>
        <v>0</v>
      </c>
      <c r="G484" s="96"/>
      <c r="H484" s="96"/>
      <c r="I484" s="96">
        <f t="shared" si="190"/>
        <v>0</v>
      </c>
      <c r="J484" s="96">
        <f t="shared" si="190"/>
        <v>0</v>
      </c>
      <c r="K484" s="96">
        <f t="shared" si="190"/>
        <v>0</v>
      </c>
      <c r="L484" s="96">
        <f t="shared" si="190"/>
        <v>0</v>
      </c>
      <c r="M484" s="72"/>
      <c r="N484" s="72"/>
      <c r="O484" s="72"/>
      <c r="P484" s="221"/>
      <c r="Q484" s="3"/>
    </row>
    <row r="485" spans="1:17" ht="15.75" hidden="1" customHeight="1" x14ac:dyDescent="0.25">
      <c r="A485" s="131"/>
      <c r="B485" s="221"/>
      <c r="C485" s="212"/>
      <c r="D485" s="212"/>
      <c r="E485" s="212"/>
      <c r="F485" s="212"/>
      <c r="G485" s="212"/>
      <c r="H485" s="212"/>
      <c r="I485" s="212"/>
      <c r="J485" s="212"/>
      <c r="K485" s="212"/>
      <c r="L485" s="212"/>
      <c r="M485" s="58"/>
      <c r="N485" s="58"/>
      <c r="O485" s="58"/>
      <c r="P485" s="1"/>
      <c r="Q485" s="3"/>
    </row>
    <row r="486" spans="1:17" ht="38.25" hidden="1" customHeight="1" x14ac:dyDescent="0.25">
      <c r="A486" s="4" t="s">
        <v>176</v>
      </c>
      <c r="B486" s="87" t="s">
        <v>177</v>
      </c>
      <c r="C486" s="16">
        <f>C487</f>
        <v>0</v>
      </c>
      <c r="D486" s="16">
        <f>D487</f>
        <v>0</v>
      </c>
      <c r="E486" s="16">
        <f>E487</f>
        <v>0</v>
      </c>
      <c r="F486" s="16">
        <f t="shared" ref="F486:O486" si="191">F487</f>
        <v>0</v>
      </c>
      <c r="G486" s="16"/>
      <c r="H486" s="16"/>
      <c r="I486" s="16">
        <f t="shared" si="191"/>
        <v>0</v>
      </c>
      <c r="J486" s="16">
        <f t="shared" si="191"/>
        <v>0</v>
      </c>
      <c r="K486" s="16">
        <f t="shared" si="191"/>
        <v>0</v>
      </c>
      <c r="L486" s="16">
        <f t="shared" si="191"/>
        <v>0</v>
      </c>
      <c r="M486" s="16">
        <f t="shared" si="191"/>
        <v>0</v>
      </c>
      <c r="N486" s="16">
        <f t="shared" si="191"/>
        <v>0</v>
      </c>
      <c r="O486" s="16">
        <f t="shared" si="191"/>
        <v>0</v>
      </c>
      <c r="P486" s="1"/>
      <c r="Q486" s="3"/>
    </row>
    <row r="487" spans="1:17" ht="25.5" hidden="1" customHeight="1" x14ac:dyDescent="0.25">
      <c r="A487" s="4"/>
      <c r="B487" s="78" t="s">
        <v>141</v>
      </c>
      <c r="C487" s="96">
        <f>C496</f>
        <v>0</v>
      </c>
      <c r="D487" s="96">
        <f>D496</f>
        <v>0</v>
      </c>
      <c r="E487" s="96"/>
      <c r="F487" s="96"/>
      <c r="G487" s="96"/>
      <c r="H487" s="96"/>
      <c r="I487" s="96">
        <f t="shared" ref="I487:L487" si="192">I496</f>
        <v>0</v>
      </c>
      <c r="J487" s="96">
        <f t="shared" si="192"/>
        <v>0</v>
      </c>
      <c r="K487" s="96">
        <f t="shared" si="192"/>
        <v>0</v>
      </c>
      <c r="L487" s="96">
        <f t="shared" si="192"/>
        <v>0</v>
      </c>
      <c r="M487" s="9"/>
      <c r="N487" s="9"/>
      <c r="O487" s="9"/>
      <c r="P487" s="1"/>
      <c r="Q487" s="3"/>
    </row>
    <row r="488" spans="1:17" ht="51" hidden="1" customHeight="1" x14ac:dyDescent="0.25">
      <c r="A488" s="4" t="s">
        <v>232</v>
      </c>
      <c r="B488" s="87" t="s">
        <v>102</v>
      </c>
      <c r="C488" s="16">
        <f>C489</f>
        <v>0</v>
      </c>
      <c r="D488" s="16">
        <f t="shared" ref="D488:F488" si="193">D489</f>
        <v>0</v>
      </c>
      <c r="E488" s="16">
        <f t="shared" si="193"/>
        <v>0</v>
      </c>
      <c r="F488" s="16">
        <f t="shared" si="193"/>
        <v>0</v>
      </c>
      <c r="G488" s="96"/>
      <c r="H488" s="96"/>
      <c r="I488" s="96"/>
      <c r="J488" s="16">
        <f t="shared" ref="J488:L488" si="194">J489</f>
        <v>0</v>
      </c>
      <c r="K488" s="16">
        <f t="shared" si="194"/>
        <v>0</v>
      </c>
      <c r="L488" s="16">
        <f t="shared" si="194"/>
        <v>0</v>
      </c>
      <c r="M488" s="9"/>
      <c r="N488" s="9"/>
      <c r="O488" s="9"/>
      <c r="P488" s="1"/>
      <c r="Q488" s="3"/>
    </row>
    <row r="489" spans="1:17" ht="25.5" hidden="1" customHeight="1" x14ac:dyDescent="0.25">
      <c r="A489" s="131"/>
      <c r="B489" s="171" t="s">
        <v>233</v>
      </c>
      <c r="C489" s="96">
        <f>C490+C491+C492+C493+C494+C495+C496+C497+C498+C499+C500</f>
        <v>0</v>
      </c>
      <c r="D489" s="96">
        <f t="shared" ref="D489:O489" si="195">D490+D491+D492+D493+D494+D495+D496+D497+D498+D499+D500</f>
        <v>0</v>
      </c>
      <c r="E489" s="96">
        <f>E490+E491+E492+E493+E494+E495+E496+E497+E498+E499+E500</f>
        <v>0</v>
      </c>
      <c r="F489" s="96">
        <f t="shared" si="195"/>
        <v>0</v>
      </c>
      <c r="G489" s="96">
        <f t="shared" si="195"/>
        <v>0</v>
      </c>
      <c r="H489" s="96">
        <f t="shared" si="195"/>
        <v>0</v>
      </c>
      <c r="I489" s="96">
        <f t="shared" si="195"/>
        <v>0</v>
      </c>
      <c r="J489" s="96">
        <f t="shared" si="195"/>
        <v>0</v>
      </c>
      <c r="K489" s="96">
        <f t="shared" si="195"/>
        <v>0</v>
      </c>
      <c r="L489" s="96">
        <f t="shared" si="195"/>
        <v>0</v>
      </c>
      <c r="M489" s="96">
        <f t="shared" si="195"/>
        <v>0</v>
      </c>
      <c r="N489" s="96">
        <f t="shared" si="195"/>
        <v>0</v>
      </c>
      <c r="O489" s="96">
        <f t="shared" si="195"/>
        <v>0</v>
      </c>
      <c r="P489" s="1"/>
      <c r="Q489" s="3"/>
    </row>
    <row r="490" spans="1:17" ht="15.75" hidden="1" customHeight="1" x14ac:dyDescent="0.25">
      <c r="A490" s="131"/>
      <c r="B490" s="221"/>
      <c r="C490" s="96"/>
      <c r="D490" s="96"/>
      <c r="E490" s="96"/>
      <c r="F490" s="96"/>
      <c r="G490" s="96"/>
      <c r="H490" s="96"/>
      <c r="I490" s="96"/>
      <c r="J490" s="96"/>
      <c r="K490" s="96"/>
      <c r="L490" s="96"/>
      <c r="M490" s="9"/>
      <c r="N490" s="9"/>
      <c r="O490" s="9"/>
      <c r="P490" s="221"/>
      <c r="Q490" s="3"/>
    </row>
    <row r="491" spans="1:17" ht="15.75" hidden="1" customHeight="1" x14ac:dyDescent="0.25">
      <c r="A491" s="131"/>
      <c r="B491" s="221"/>
      <c r="C491" s="96"/>
      <c r="D491" s="96"/>
      <c r="E491" s="96"/>
      <c r="F491" s="96"/>
      <c r="G491" s="96"/>
      <c r="H491" s="96"/>
      <c r="I491" s="96"/>
      <c r="J491" s="96"/>
      <c r="K491" s="96"/>
      <c r="L491" s="96"/>
      <c r="M491" s="9"/>
      <c r="N491" s="9"/>
      <c r="O491" s="9"/>
      <c r="P491" s="221"/>
      <c r="Q491" s="3"/>
    </row>
    <row r="492" spans="1:17" ht="15.75" hidden="1" customHeight="1" x14ac:dyDescent="0.25">
      <c r="A492" s="131"/>
      <c r="B492" s="221"/>
      <c r="C492" s="96"/>
      <c r="D492" s="96"/>
      <c r="E492" s="96"/>
      <c r="F492" s="96"/>
      <c r="G492" s="96"/>
      <c r="H492" s="96"/>
      <c r="I492" s="96"/>
      <c r="J492" s="96"/>
      <c r="K492" s="96"/>
      <c r="L492" s="96"/>
      <c r="M492" s="9"/>
      <c r="N492" s="9"/>
      <c r="O492" s="9"/>
      <c r="P492" s="221"/>
      <c r="Q492" s="3"/>
    </row>
    <row r="493" spans="1:17" ht="15.75" hidden="1" customHeight="1" x14ac:dyDescent="0.25">
      <c r="A493" s="131"/>
      <c r="B493" s="221"/>
      <c r="C493" s="96"/>
      <c r="D493" s="96"/>
      <c r="E493" s="96"/>
      <c r="F493" s="96"/>
      <c r="G493" s="96"/>
      <c r="H493" s="96"/>
      <c r="I493" s="96"/>
      <c r="J493" s="96"/>
      <c r="K493" s="96"/>
      <c r="L493" s="96"/>
      <c r="M493" s="9"/>
      <c r="N493" s="9"/>
      <c r="O493" s="9"/>
      <c r="P493" s="221"/>
      <c r="Q493" s="3"/>
    </row>
    <row r="494" spans="1:17" ht="15.75" hidden="1" customHeight="1" x14ac:dyDescent="0.25">
      <c r="A494" s="131"/>
      <c r="B494" s="221"/>
      <c r="C494" s="96"/>
      <c r="D494" s="96"/>
      <c r="E494" s="96"/>
      <c r="F494" s="96"/>
      <c r="G494" s="96"/>
      <c r="H494" s="96"/>
      <c r="I494" s="96"/>
      <c r="J494" s="96"/>
      <c r="K494" s="96"/>
      <c r="L494" s="96"/>
      <c r="M494" s="9"/>
      <c r="N494" s="9"/>
      <c r="O494" s="9"/>
      <c r="P494" s="221"/>
      <c r="Q494" s="3"/>
    </row>
    <row r="495" spans="1:17" ht="15.75" hidden="1" customHeight="1" x14ac:dyDescent="0.25">
      <c r="A495" s="131"/>
      <c r="B495" s="221"/>
      <c r="C495" s="96"/>
      <c r="D495" s="96"/>
      <c r="E495" s="96"/>
      <c r="F495" s="96"/>
      <c r="G495" s="96"/>
      <c r="H495" s="96"/>
      <c r="I495" s="96"/>
      <c r="J495" s="96"/>
      <c r="K495" s="96"/>
      <c r="L495" s="96"/>
      <c r="M495" s="9"/>
      <c r="N495" s="9"/>
      <c r="O495" s="9"/>
      <c r="P495" s="221"/>
      <c r="Q495" s="3"/>
    </row>
    <row r="496" spans="1:17" ht="15.75" hidden="1" customHeight="1" x14ac:dyDescent="0.25">
      <c r="A496" s="131"/>
      <c r="B496" s="221"/>
      <c r="C496" s="96"/>
      <c r="D496" s="96"/>
      <c r="E496" s="96"/>
      <c r="F496" s="96"/>
      <c r="G496" s="7"/>
      <c r="H496" s="7"/>
      <c r="I496" s="7"/>
      <c r="J496" s="7"/>
      <c r="K496" s="7"/>
      <c r="L496" s="7"/>
      <c r="M496" s="72"/>
      <c r="N496" s="72"/>
      <c r="O496" s="72"/>
      <c r="P496" s="221"/>
      <c r="Q496" s="3"/>
    </row>
    <row r="497" spans="1:17" ht="15.75" hidden="1" customHeight="1" x14ac:dyDescent="0.25">
      <c r="A497" s="131"/>
      <c r="B497" s="221"/>
      <c r="C497" s="96"/>
      <c r="D497" s="96"/>
      <c r="E497" s="96"/>
      <c r="F497" s="96"/>
      <c r="G497" s="7"/>
      <c r="H497" s="7"/>
      <c r="I497" s="7"/>
      <c r="J497" s="96"/>
      <c r="K497" s="96"/>
      <c r="L497" s="96"/>
      <c r="M497" s="72"/>
      <c r="N497" s="72"/>
      <c r="O497" s="72"/>
      <c r="P497" s="221"/>
      <c r="Q497" s="3"/>
    </row>
    <row r="498" spans="1:17" ht="15.75" hidden="1" customHeight="1" x14ac:dyDescent="0.25">
      <c r="A498" s="131"/>
      <c r="B498" s="221"/>
      <c r="C498" s="96"/>
      <c r="D498" s="96"/>
      <c r="E498" s="96"/>
      <c r="F498" s="96"/>
      <c r="G498" s="7"/>
      <c r="H498" s="7"/>
      <c r="I498" s="7"/>
      <c r="J498" s="96"/>
      <c r="K498" s="96"/>
      <c r="L498" s="96"/>
      <c r="M498" s="72"/>
      <c r="N498" s="72"/>
      <c r="O498" s="72"/>
      <c r="P498" s="221"/>
      <c r="Q498" s="3"/>
    </row>
    <row r="499" spans="1:17" ht="15.75" hidden="1" customHeight="1" x14ac:dyDescent="0.25">
      <c r="A499" s="131"/>
      <c r="B499" s="221"/>
      <c r="C499" s="96"/>
      <c r="D499" s="96"/>
      <c r="E499" s="96"/>
      <c r="F499" s="96"/>
      <c r="G499" s="7"/>
      <c r="H499" s="7"/>
      <c r="I499" s="7"/>
      <c r="J499" s="96"/>
      <c r="K499" s="96"/>
      <c r="L499" s="96"/>
      <c r="M499" s="72"/>
      <c r="N499" s="72"/>
      <c r="O499" s="72"/>
      <c r="P499" s="221"/>
      <c r="Q499" s="3"/>
    </row>
    <row r="500" spans="1:17" ht="15.75" hidden="1" customHeight="1" x14ac:dyDescent="0.25">
      <c r="A500" s="131"/>
      <c r="B500" s="221"/>
      <c r="C500" s="96"/>
      <c r="D500" s="96"/>
      <c r="E500" s="96"/>
      <c r="F500" s="96"/>
      <c r="G500" s="7"/>
      <c r="H500" s="7"/>
      <c r="I500" s="7"/>
      <c r="J500" s="96"/>
      <c r="K500" s="96"/>
      <c r="L500" s="96"/>
      <c r="M500" s="72"/>
      <c r="N500" s="72"/>
      <c r="O500" s="72"/>
      <c r="P500" s="221"/>
      <c r="Q500" s="3"/>
    </row>
    <row r="501" spans="1:17" ht="15.75" hidden="1" customHeight="1" x14ac:dyDescent="0.25">
      <c r="A501" s="156"/>
      <c r="B501" s="221"/>
      <c r="C501" s="7"/>
      <c r="D501" s="7"/>
      <c r="E501" s="7"/>
      <c r="F501" s="7"/>
      <c r="G501" s="7"/>
      <c r="H501" s="7"/>
      <c r="I501" s="7"/>
      <c r="J501" s="7"/>
      <c r="K501" s="7"/>
      <c r="L501" s="7"/>
      <c r="M501" s="72"/>
      <c r="N501" s="72"/>
      <c r="O501" s="72"/>
      <c r="P501" s="1"/>
      <c r="Q501" s="3"/>
    </row>
    <row r="502" spans="1:17" ht="51.75" customHeight="1" x14ac:dyDescent="0.25">
      <c r="A502" s="4" t="s">
        <v>643</v>
      </c>
      <c r="B502" s="98" t="s">
        <v>104</v>
      </c>
      <c r="C502" s="16">
        <f>C503+C514+C517+C520</f>
        <v>0</v>
      </c>
      <c r="D502" s="16">
        <f t="shared" ref="D502:L502" si="196">D503+D514+D517+D520</f>
        <v>0</v>
      </c>
      <c r="E502" s="16">
        <f>E503+E514+E517+E520</f>
        <v>0</v>
      </c>
      <c r="F502" s="16">
        <f t="shared" ref="F502:H502" si="197">F503+F514+F517+F520</f>
        <v>0</v>
      </c>
      <c r="G502" s="16">
        <f t="shared" si="197"/>
        <v>0</v>
      </c>
      <c r="H502" s="16">
        <f t="shared" si="197"/>
        <v>0</v>
      </c>
      <c r="I502" s="16">
        <f t="shared" si="196"/>
        <v>1406070</v>
      </c>
      <c r="J502" s="16">
        <f t="shared" si="196"/>
        <v>0</v>
      </c>
      <c r="K502" s="16">
        <f t="shared" ref="K502" si="198">K503+K514+K517+K520</f>
        <v>0</v>
      </c>
      <c r="L502" s="16">
        <f t="shared" si="196"/>
        <v>0</v>
      </c>
      <c r="M502" s="73" t="e">
        <f>#REF!+M503</f>
        <v>#REF!</v>
      </c>
      <c r="N502" s="73" t="e">
        <f>#REF!+N503</f>
        <v>#REF!</v>
      </c>
      <c r="O502" s="73" t="e">
        <f>#REF!+O503</f>
        <v>#REF!</v>
      </c>
      <c r="P502" s="101"/>
      <c r="Q502" s="3"/>
    </row>
    <row r="503" spans="1:17" ht="39" customHeight="1" x14ac:dyDescent="0.25">
      <c r="A503" s="4" t="s">
        <v>644</v>
      </c>
      <c r="B503" s="168" t="s">
        <v>51</v>
      </c>
      <c r="C503" s="16">
        <f>C504+C506+C508</f>
        <v>0</v>
      </c>
      <c r="D503" s="16">
        <f>D504+D506+D508+D510</f>
        <v>0</v>
      </c>
      <c r="E503" s="16">
        <f t="shared" ref="E503:L503" si="199">E504+E506+E508+E510</f>
        <v>0</v>
      </c>
      <c r="F503" s="16">
        <f t="shared" si="199"/>
        <v>0</v>
      </c>
      <c r="G503" s="16">
        <f t="shared" si="199"/>
        <v>0</v>
      </c>
      <c r="H503" s="16">
        <f t="shared" si="199"/>
        <v>0</v>
      </c>
      <c r="I503" s="16">
        <f t="shared" si="199"/>
        <v>74993</v>
      </c>
      <c r="J503" s="16">
        <f t="shared" si="199"/>
        <v>0</v>
      </c>
      <c r="K503" s="16">
        <f t="shared" si="199"/>
        <v>0</v>
      </c>
      <c r="L503" s="16">
        <f t="shared" si="199"/>
        <v>0</v>
      </c>
      <c r="M503" s="16">
        <f t="shared" ref="M503:O503" si="200">M504+M506+M508</f>
        <v>0</v>
      </c>
      <c r="N503" s="16">
        <f t="shared" si="200"/>
        <v>0</v>
      </c>
      <c r="O503" s="16">
        <f t="shared" si="200"/>
        <v>0</v>
      </c>
      <c r="P503" s="215"/>
      <c r="Q503" s="3"/>
    </row>
    <row r="504" spans="1:17" ht="15.75" hidden="1" customHeight="1" x14ac:dyDescent="0.25">
      <c r="A504" s="5"/>
      <c r="B504" s="78" t="s">
        <v>69</v>
      </c>
      <c r="C504" s="96">
        <f t="shared" ref="C504:L504" si="201">C505</f>
        <v>0</v>
      </c>
      <c r="D504" s="96">
        <f t="shared" si="201"/>
        <v>0</v>
      </c>
      <c r="E504" s="96">
        <f t="shared" si="201"/>
        <v>0</v>
      </c>
      <c r="F504" s="96">
        <f t="shared" si="201"/>
        <v>0</v>
      </c>
      <c r="G504" s="96"/>
      <c r="H504" s="96"/>
      <c r="I504" s="96">
        <f t="shared" si="201"/>
        <v>0</v>
      </c>
      <c r="J504" s="96">
        <f t="shared" si="201"/>
        <v>0</v>
      </c>
      <c r="K504" s="96">
        <f t="shared" si="201"/>
        <v>0</v>
      </c>
      <c r="L504" s="96">
        <f t="shared" si="201"/>
        <v>0</v>
      </c>
      <c r="M504" s="9"/>
      <c r="N504" s="9"/>
      <c r="O504" s="9"/>
      <c r="P504" s="215"/>
      <c r="Q504" s="3"/>
    </row>
    <row r="505" spans="1:17" ht="15.75" hidden="1" customHeight="1" x14ac:dyDescent="0.25">
      <c r="A505" s="5"/>
      <c r="B505" s="169"/>
      <c r="C505" s="16"/>
      <c r="D505" s="16"/>
      <c r="E505" s="16"/>
      <c r="F505" s="16"/>
      <c r="G505" s="16"/>
      <c r="H505" s="16"/>
      <c r="I505" s="212"/>
      <c r="J505" s="16"/>
      <c r="K505" s="16"/>
      <c r="L505" s="16"/>
      <c r="M505" s="9"/>
      <c r="N505" s="9"/>
      <c r="O505" s="9"/>
      <c r="P505" s="215"/>
      <c r="Q505" s="3"/>
    </row>
    <row r="506" spans="1:17" ht="25.5" hidden="1" customHeight="1" x14ac:dyDescent="0.25">
      <c r="A506" s="157"/>
      <c r="B506" s="169" t="s">
        <v>48</v>
      </c>
      <c r="C506" s="96">
        <f t="shared" ref="C506:L506" si="202">C507</f>
        <v>0</v>
      </c>
      <c r="D506" s="96">
        <f t="shared" si="202"/>
        <v>0</v>
      </c>
      <c r="E506" s="96">
        <f t="shared" si="202"/>
        <v>0</v>
      </c>
      <c r="F506" s="96">
        <f t="shared" si="202"/>
        <v>0</v>
      </c>
      <c r="G506" s="96"/>
      <c r="H506" s="96"/>
      <c r="I506" s="96">
        <f t="shared" si="202"/>
        <v>0</v>
      </c>
      <c r="J506" s="96">
        <f t="shared" si="202"/>
        <v>0</v>
      </c>
      <c r="K506" s="96">
        <f t="shared" si="202"/>
        <v>0</v>
      </c>
      <c r="L506" s="96">
        <f t="shared" si="202"/>
        <v>0</v>
      </c>
      <c r="M506" s="9"/>
      <c r="N506" s="9"/>
      <c r="O506" s="9"/>
      <c r="P506" s="215"/>
      <c r="Q506" s="3"/>
    </row>
    <row r="507" spans="1:17" ht="15.75" hidden="1" customHeight="1" x14ac:dyDescent="0.25">
      <c r="A507" s="157"/>
      <c r="B507" s="221"/>
      <c r="C507" s="212"/>
      <c r="D507" s="212"/>
      <c r="E507" s="212"/>
      <c r="F507" s="212"/>
      <c r="G507" s="212"/>
      <c r="H507" s="212"/>
      <c r="I507" s="212"/>
      <c r="J507" s="212"/>
      <c r="K507" s="212"/>
      <c r="L507" s="212"/>
      <c r="M507" s="9"/>
      <c r="N507" s="9"/>
      <c r="O507" s="9"/>
      <c r="P507" s="39"/>
      <c r="Q507" s="3"/>
    </row>
    <row r="508" spans="1:17" ht="15.75" hidden="1" customHeight="1" x14ac:dyDescent="0.25">
      <c r="A508" s="157"/>
      <c r="B508" s="169" t="s">
        <v>49</v>
      </c>
      <c r="C508" s="96">
        <f>C509</f>
        <v>0</v>
      </c>
      <c r="D508" s="96">
        <f t="shared" ref="D508:L508" si="203">D509</f>
        <v>0</v>
      </c>
      <c r="E508" s="96">
        <f t="shared" si="203"/>
        <v>0</v>
      </c>
      <c r="F508" s="96">
        <f t="shared" si="203"/>
        <v>0</v>
      </c>
      <c r="G508" s="96"/>
      <c r="H508" s="96"/>
      <c r="I508" s="96">
        <f t="shared" si="203"/>
        <v>0</v>
      </c>
      <c r="J508" s="96">
        <f t="shared" si="203"/>
        <v>0</v>
      </c>
      <c r="K508" s="96">
        <f t="shared" si="203"/>
        <v>0</v>
      </c>
      <c r="L508" s="96">
        <f t="shared" si="203"/>
        <v>0</v>
      </c>
      <c r="M508" s="9"/>
      <c r="N508" s="9"/>
      <c r="O508" s="9"/>
      <c r="P508" s="39"/>
      <c r="Q508" s="3"/>
    </row>
    <row r="509" spans="1:17" ht="15.75" hidden="1" customHeight="1" x14ac:dyDescent="0.25">
      <c r="A509" s="157"/>
      <c r="B509" s="221"/>
      <c r="C509" s="212"/>
      <c r="D509" s="212"/>
      <c r="E509" s="212"/>
      <c r="F509" s="212"/>
      <c r="G509" s="212"/>
      <c r="H509" s="212"/>
      <c r="I509" s="212"/>
      <c r="J509" s="212"/>
      <c r="K509" s="212"/>
      <c r="L509" s="212"/>
      <c r="M509" s="9"/>
      <c r="N509" s="9"/>
      <c r="O509" s="9"/>
      <c r="P509" s="39"/>
      <c r="Q509" s="3"/>
    </row>
    <row r="510" spans="1:17" ht="32.25" customHeight="1" x14ac:dyDescent="0.25">
      <c r="A510" s="157"/>
      <c r="B510" s="169" t="s">
        <v>100</v>
      </c>
      <c r="C510" s="96">
        <f>C513</f>
        <v>0</v>
      </c>
      <c r="D510" s="96">
        <f>D511+D512</f>
        <v>0</v>
      </c>
      <c r="E510" s="96">
        <f t="shared" ref="E510:L510" si="204">E511+E512</f>
        <v>0</v>
      </c>
      <c r="F510" s="96">
        <f t="shared" si="204"/>
        <v>0</v>
      </c>
      <c r="G510" s="96">
        <f t="shared" si="204"/>
        <v>0</v>
      </c>
      <c r="H510" s="96">
        <f t="shared" si="204"/>
        <v>0</v>
      </c>
      <c r="I510" s="96">
        <f t="shared" si="204"/>
        <v>74993</v>
      </c>
      <c r="J510" s="96">
        <f t="shared" si="204"/>
        <v>0</v>
      </c>
      <c r="K510" s="96">
        <f t="shared" si="204"/>
        <v>0</v>
      </c>
      <c r="L510" s="96">
        <f t="shared" si="204"/>
        <v>0</v>
      </c>
      <c r="M510" s="9"/>
      <c r="N510" s="9"/>
      <c r="O510" s="9"/>
      <c r="P510" s="39"/>
      <c r="Q510" s="3"/>
    </row>
    <row r="511" spans="1:17" ht="39" customHeight="1" x14ac:dyDescent="0.25">
      <c r="A511" s="157"/>
      <c r="B511" s="169"/>
      <c r="C511" s="96"/>
      <c r="D511" s="96"/>
      <c r="E511" s="96"/>
      <c r="F511" s="96"/>
      <c r="G511" s="96"/>
      <c r="H511" s="96"/>
      <c r="I511" s="212">
        <v>74993</v>
      </c>
      <c r="J511" s="212"/>
      <c r="K511" s="212"/>
      <c r="L511" s="96"/>
      <c r="M511" s="9"/>
      <c r="N511" s="9"/>
      <c r="O511" s="9"/>
      <c r="P511" s="221" t="s">
        <v>556</v>
      </c>
      <c r="Q511" s="3"/>
    </row>
    <row r="512" spans="1:17" ht="31.5" hidden="1" customHeight="1" x14ac:dyDescent="0.25">
      <c r="A512" s="157"/>
      <c r="B512" s="221"/>
      <c r="C512" s="212"/>
      <c r="D512" s="212"/>
      <c r="E512" s="212"/>
      <c r="F512" s="212"/>
      <c r="G512" s="212"/>
      <c r="H512" s="212"/>
      <c r="I512" s="212"/>
      <c r="J512" s="212"/>
      <c r="K512" s="212"/>
      <c r="L512" s="212"/>
      <c r="M512" s="9"/>
      <c r="N512" s="9"/>
      <c r="O512" s="9"/>
      <c r="P512" s="39"/>
      <c r="Q512" s="3"/>
    </row>
    <row r="513" spans="1:17" ht="15.75" hidden="1" customHeight="1" x14ac:dyDescent="0.25">
      <c r="A513" s="157"/>
      <c r="B513" s="221"/>
      <c r="C513" s="212"/>
      <c r="D513" s="212"/>
      <c r="E513" s="212"/>
      <c r="F513" s="212"/>
      <c r="G513" s="212"/>
      <c r="H513" s="212"/>
      <c r="I513" s="212"/>
      <c r="J513" s="212"/>
      <c r="K513" s="212"/>
      <c r="L513" s="212"/>
      <c r="M513" s="9"/>
      <c r="N513" s="9"/>
      <c r="O513" s="9"/>
      <c r="P513" s="39"/>
      <c r="Q513" s="3"/>
    </row>
    <row r="514" spans="1:17" ht="63.75" hidden="1" customHeight="1" x14ac:dyDescent="0.25">
      <c r="A514" s="4" t="s">
        <v>203</v>
      </c>
      <c r="B514" s="168" t="s">
        <v>204</v>
      </c>
      <c r="C514" s="16">
        <f>C515</f>
        <v>0</v>
      </c>
      <c r="D514" s="16">
        <f t="shared" ref="D514:L515" si="205">D515</f>
        <v>0</v>
      </c>
      <c r="E514" s="16">
        <f t="shared" si="205"/>
        <v>0</v>
      </c>
      <c r="F514" s="16">
        <f t="shared" si="205"/>
        <v>0</v>
      </c>
      <c r="G514" s="16"/>
      <c r="H514" s="16"/>
      <c r="I514" s="16">
        <f t="shared" si="205"/>
        <v>0</v>
      </c>
      <c r="J514" s="16">
        <f t="shared" si="205"/>
        <v>0</v>
      </c>
      <c r="K514" s="16">
        <f t="shared" si="205"/>
        <v>0</v>
      </c>
      <c r="L514" s="16">
        <f t="shared" si="205"/>
        <v>0</v>
      </c>
      <c r="M514" s="9"/>
      <c r="N514" s="9"/>
      <c r="O514" s="9"/>
      <c r="P514" s="39"/>
      <c r="Q514" s="3"/>
    </row>
    <row r="515" spans="1:17" ht="25.5" hidden="1" customHeight="1" x14ac:dyDescent="0.25">
      <c r="A515" s="157"/>
      <c r="B515" s="179" t="s">
        <v>44</v>
      </c>
      <c r="C515" s="96">
        <f>C516</f>
        <v>0</v>
      </c>
      <c r="D515" s="96">
        <f t="shared" si="205"/>
        <v>0</v>
      </c>
      <c r="E515" s="96">
        <f t="shared" si="205"/>
        <v>0</v>
      </c>
      <c r="F515" s="96">
        <f t="shared" si="205"/>
        <v>0</v>
      </c>
      <c r="G515" s="96"/>
      <c r="H515" s="96"/>
      <c r="I515" s="96">
        <f t="shared" si="205"/>
        <v>0</v>
      </c>
      <c r="J515" s="96">
        <f t="shared" si="205"/>
        <v>0</v>
      </c>
      <c r="K515" s="96">
        <f t="shared" si="205"/>
        <v>0</v>
      </c>
      <c r="L515" s="96">
        <f t="shared" si="205"/>
        <v>0</v>
      </c>
      <c r="M515" s="9"/>
      <c r="N515" s="9"/>
      <c r="O515" s="9"/>
      <c r="P515" s="39"/>
      <c r="Q515" s="3"/>
    </row>
    <row r="516" spans="1:17" ht="15.75" hidden="1" customHeight="1" x14ac:dyDescent="0.25">
      <c r="A516" s="157"/>
      <c r="B516" s="221"/>
      <c r="C516" s="212"/>
      <c r="D516" s="212"/>
      <c r="E516" s="212"/>
      <c r="F516" s="212"/>
      <c r="G516" s="212"/>
      <c r="H516" s="212"/>
      <c r="I516" s="212"/>
      <c r="J516" s="212"/>
      <c r="K516" s="212"/>
      <c r="L516" s="212"/>
      <c r="M516" s="9"/>
      <c r="N516" s="9"/>
      <c r="O516" s="9"/>
      <c r="P516" s="39"/>
      <c r="Q516" s="3"/>
    </row>
    <row r="517" spans="1:17" ht="25.5" hidden="1" customHeight="1" x14ac:dyDescent="0.25">
      <c r="A517" s="4" t="s">
        <v>147</v>
      </c>
      <c r="B517" s="87" t="s">
        <v>148</v>
      </c>
      <c r="C517" s="16">
        <f t="shared" ref="C517:L518" si="206">C518</f>
        <v>0</v>
      </c>
      <c r="D517" s="16">
        <f t="shared" si="206"/>
        <v>0</v>
      </c>
      <c r="E517" s="16">
        <f t="shared" si="206"/>
        <v>0</v>
      </c>
      <c r="F517" s="16">
        <f t="shared" si="206"/>
        <v>0</v>
      </c>
      <c r="G517" s="16"/>
      <c r="H517" s="16"/>
      <c r="I517" s="16">
        <f t="shared" si="206"/>
        <v>0</v>
      </c>
      <c r="J517" s="16">
        <f t="shared" si="206"/>
        <v>0</v>
      </c>
      <c r="K517" s="16">
        <f t="shared" si="206"/>
        <v>0</v>
      </c>
      <c r="L517" s="16">
        <f t="shared" si="206"/>
        <v>0</v>
      </c>
      <c r="M517" s="9"/>
      <c r="N517" s="9"/>
      <c r="O517" s="9"/>
      <c r="P517" s="39"/>
      <c r="Q517" s="3"/>
    </row>
    <row r="518" spans="1:17" ht="25.5" hidden="1" customHeight="1" x14ac:dyDescent="0.25">
      <c r="A518" s="157"/>
      <c r="B518" s="78" t="s">
        <v>100</v>
      </c>
      <c r="C518" s="96">
        <f t="shared" si="206"/>
        <v>0</v>
      </c>
      <c r="D518" s="96">
        <f t="shared" si="206"/>
        <v>0</v>
      </c>
      <c r="E518" s="96">
        <f t="shared" si="206"/>
        <v>0</v>
      </c>
      <c r="F518" s="96">
        <f t="shared" si="206"/>
        <v>0</v>
      </c>
      <c r="G518" s="96"/>
      <c r="H518" s="96"/>
      <c r="I518" s="96">
        <f t="shared" si="206"/>
        <v>0</v>
      </c>
      <c r="J518" s="96">
        <f t="shared" si="206"/>
        <v>0</v>
      </c>
      <c r="K518" s="96">
        <f t="shared" si="206"/>
        <v>0</v>
      </c>
      <c r="L518" s="96">
        <f t="shared" si="206"/>
        <v>0</v>
      </c>
      <c r="M518" s="9"/>
      <c r="N518" s="9"/>
      <c r="O518" s="9"/>
      <c r="P518" s="39"/>
      <c r="Q518" s="3"/>
    </row>
    <row r="519" spans="1:17" ht="15.75" hidden="1" customHeight="1" x14ac:dyDescent="0.25">
      <c r="A519" s="157"/>
      <c r="B519" s="221"/>
      <c r="C519" s="212"/>
      <c r="D519" s="212"/>
      <c r="E519" s="212"/>
      <c r="F519" s="212"/>
      <c r="G519" s="212"/>
      <c r="H519" s="212"/>
      <c r="I519" s="212"/>
      <c r="J519" s="212"/>
      <c r="K519" s="212"/>
      <c r="L519" s="212"/>
      <c r="M519" s="9"/>
      <c r="N519" s="9"/>
      <c r="O519" s="9"/>
      <c r="P519" s="39"/>
      <c r="Q519" s="3"/>
    </row>
    <row r="520" spans="1:17" ht="78" customHeight="1" x14ac:dyDescent="0.25">
      <c r="A520" s="4" t="s">
        <v>205</v>
      </c>
      <c r="B520" s="87" t="s">
        <v>206</v>
      </c>
      <c r="C520" s="16">
        <f t="shared" ref="C520:O520" si="207">C521+C523+C525+C527+C529+C531+C533+C537+C539</f>
        <v>0</v>
      </c>
      <c r="D520" s="16">
        <f t="shared" si="207"/>
        <v>0</v>
      </c>
      <c r="E520" s="16">
        <f t="shared" si="207"/>
        <v>0</v>
      </c>
      <c r="F520" s="16">
        <f t="shared" si="207"/>
        <v>0</v>
      </c>
      <c r="G520" s="16">
        <f t="shared" si="207"/>
        <v>0</v>
      </c>
      <c r="H520" s="16">
        <f t="shared" si="207"/>
        <v>0</v>
      </c>
      <c r="I520" s="16">
        <f t="shared" si="207"/>
        <v>1331077</v>
      </c>
      <c r="J520" s="16">
        <f t="shared" si="207"/>
        <v>0</v>
      </c>
      <c r="K520" s="16">
        <f t="shared" si="207"/>
        <v>0</v>
      </c>
      <c r="L520" s="16">
        <f t="shared" si="207"/>
        <v>0</v>
      </c>
      <c r="M520" s="16">
        <f t="shared" si="207"/>
        <v>0</v>
      </c>
      <c r="N520" s="16">
        <f t="shared" si="207"/>
        <v>0</v>
      </c>
      <c r="O520" s="16">
        <f t="shared" si="207"/>
        <v>0</v>
      </c>
      <c r="P520" s="39"/>
      <c r="Q520" s="3"/>
    </row>
    <row r="521" spans="1:17" ht="25.5" hidden="1" customHeight="1" x14ac:dyDescent="0.25">
      <c r="A521" s="157"/>
      <c r="B521" s="78" t="s">
        <v>58</v>
      </c>
      <c r="C521" s="96">
        <f>C522</f>
        <v>0</v>
      </c>
      <c r="D521" s="96">
        <f t="shared" ref="D521:L521" si="208">D522</f>
        <v>0</v>
      </c>
      <c r="E521" s="96">
        <f t="shared" si="208"/>
        <v>0</v>
      </c>
      <c r="F521" s="96">
        <f t="shared" si="208"/>
        <v>0</v>
      </c>
      <c r="G521" s="96"/>
      <c r="H521" s="96"/>
      <c r="I521" s="96">
        <f t="shared" si="208"/>
        <v>0</v>
      </c>
      <c r="J521" s="96">
        <f t="shared" si="208"/>
        <v>0</v>
      </c>
      <c r="K521" s="96">
        <f t="shared" si="208"/>
        <v>0</v>
      </c>
      <c r="L521" s="96">
        <f t="shared" si="208"/>
        <v>0</v>
      </c>
      <c r="M521" s="9"/>
      <c r="N521" s="9"/>
      <c r="O521" s="9"/>
      <c r="P521" s="39"/>
      <c r="Q521" s="3"/>
    </row>
    <row r="522" spans="1:17" ht="15.75" hidden="1" customHeight="1" x14ac:dyDescent="0.25">
      <c r="A522" s="157"/>
      <c r="B522" s="78"/>
      <c r="C522" s="96"/>
      <c r="D522" s="96"/>
      <c r="E522" s="96"/>
      <c r="F522" s="96"/>
      <c r="G522" s="96"/>
      <c r="H522" s="96"/>
      <c r="I522" s="96"/>
      <c r="J522" s="96"/>
      <c r="K522" s="96"/>
      <c r="L522" s="96"/>
      <c r="M522" s="9"/>
      <c r="N522" s="9"/>
      <c r="O522" s="9"/>
      <c r="P522" s="39"/>
      <c r="Q522" s="3"/>
    </row>
    <row r="523" spans="1:17" ht="15.75" hidden="1" customHeight="1" x14ac:dyDescent="0.25">
      <c r="A523" s="157"/>
      <c r="B523" s="78" t="s">
        <v>8</v>
      </c>
      <c r="C523" s="96">
        <f>C524</f>
        <v>0</v>
      </c>
      <c r="D523" s="96">
        <f t="shared" ref="D523:L523" si="209">D524</f>
        <v>0</v>
      </c>
      <c r="E523" s="96">
        <f t="shared" si="209"/>
        <v>0</v>
      </c>
      <c r="F523" s="96">
        <f t="shared" si="209"/>
        <v>0</v>
      </c>
      <c r="G523" s="96"/>
      <c r="H523" s="96"/>
      <c r="I523" s="96">
        <f t="shared" si="209"/>
        <v>0</v>
      </c>
      <c r="J523" s="96">
        <f t="shared" si="209"/>
        <v>0</v>
      </c>
      <c r="K523" s="96">
        <f t="shared" si="209"/>
        <v>0</v>
      </c>
      <c r="L523" s="96">
        <f t="shared" si="209"/>
        <v>0</v>
      </c>
      <c r="M523" s="96">
        <f>M528</f>
        <v>0</v>
      </c>
      <c r="N523" s="96">
        <f>N528</f>
        <v>0</v>
      </c>
      <c r="O523" s="96">
        <f>O528</f>
        <v>0</v>
      </c>
      <c r="P523" s="39"/>
      <c r="Q523" s="3"/>
    </row>
    <row r="524" spans="1:17" ht="15.75" hidden="1" customHeight="1" x14ac:dyDescent="0.25">
      <c r="A524" s="157"/>
      <c r="B524" s="78"/>
      <c r="C524" s="96"/>
      <c r="D524" s="96"/>
      <c r="E524" s="96"/>
      <c r="F524" s="96"/>
      <c r="G524" s="96"/>
      <c r="H524" s="96"/>
      <c r="I524" s="96"/>
      <c r="J524" s="96"/>
      <c r="K524" s="96"/>
      <c r="L524" s="96"/>
      <c r="M524" s="96"/>
      <c r="N524" s="96"/>
      <c r="O524" s="96"/>
      <c r="P524" s="39"/>
      <c r="Q524" s="3"/>
    </row>
    <row r="525" spans="1:17" ht="15.75" hidden="1" customHeight="1" x14ac:dyDescent="0.25">
      <c r="A525" s="157"/>
      <c r="B525" s="78" t="s">
        <v>69</v>
      </c>
      <c r="C525" s="96">
        <f>C528</f>
        <v>0</v>
      </c>
      <c r="D525" s="96">
        <f t="shared" ref="D525:L525" si="210">D528</f>
        <v>0</v>
      </c>
      <c r="E525" s="96">
        <f t="shared" si="210"/>
        <v>0</v>
      </c>
      <c r="F525" s="96">
        <f t="shared" ref="F525" si="211">F528</f>
        <v>0</v>
      </c>
      <c r="G525" s="96"/>
      <c r="H525" s="96"/>
      <c r="I525" s="96">
        <f t="shared" si="210"/>
        <v>0</v>
      </c>
      <c r="J525" s="96">
        <f t="shared" si="210"/>
        <v>0</v>
      </c>
      <c r="K525" s="96">
        <f t="shared" ref="K525" si="212">K528</f>
        <v>0</v>
      </c>
      <c r="L525" s="96">
        <f t="shared" si="210"/>
        <v>0</v>
      </c>
      <c r="M525" s="96"/>
      <c r="N525" s="96"/>
      <c r="O525" s="96"/>
      <c r="P525" s="39"/>
      <c r="Q525" s="3"/>
    </row>
    <row r="526" spans="1:17" ht="15.75" hidden="1" customHeight="1" x14ac:dyDescent="0.25">
      <c r="A526" s="157"/>
      <c r="B526" s="78"/>
      <c r="C526" s="96"/>
      <c r="D526" s="96"/>
      <c r="E526" s="96"/>
      <c r="F526" s="96"/>
      <c r="G526" s="96"/>
      <c r="H526" s="96"/>
      <c r="I526" s="96"/>
      <c r="J526" s="96"/>
      <c r="K526" s="96"/>
      <c r="L526" s="96"/>
      <c r="M526" s="96"/>
      <c r="N526" s="96"/>
      <c r="O526" s="96"/>
      <c r="P526" s="39"/>
      <c r="Q526" s="3"/>
    </row>
    <row r="527" spans="1:17" ht="25.5" hidden="1" customHeight="1" x14ac:dyDescent="0.25">
      <c r="A527" s="157"/>
      <c r="B527" s="169" t="s">
        <v>48</v>
      </c>
      <c r="C527" s="96">
        <f>C528</f>
        <v>0</v>
      </c>
      <c r="D527" s="96">
        <f t="shared" ref="D527:L527" si="213">D528</f>
        <v>0</v>
      </c>
      <c r="E527" s="96">
        <f t="shared" si="213"/>
        <v>0</v>
      </c>
      <c r="F527" s="96">
        <f t="shared" si="213"/>
        <v>0</v>
      </c>
      <c r="G527" s="96"/>
      <c r="H527" s="96"/>
      <c r="I527" s="96">
        <f t="shared" si="213"/>
        <v>0</v>
      </c>
      <c r="J527" s="96">
        <f t="shared" si="213"/>
        <v>0</v>
      </c>
      <c r="K527" s="96">
        <f t="shared" si="213"/>
        <v>0</v>
      </c>
      <c r="L527" s="96">
        <f t="shared" si="213"/>
        <v>0</v>
      </c>
      <c r="M527" s="96"/>
      <c r="N527" s="96"/>
      <c r="O527" s="96"/>
      <c r="P527" s="39"/>
      <c r="Q527" s="3"/>
    </row>
    <row r="528" spans="1:17" ht="15.75" hidden="1" customHeight="1" x14ac:dyDescent="0.25">
      <c r="A528" s="157"/>
      <c r="B528" s="78"/>
      <c r="C528" s="96"/>
      <c r="D528" s="96"/>
      <c r="E528" s="96"/>
      <c r="F528" s="96"/>
      <c r="G528" s="96"/>
      <c r="H528" s="96"/>
      <c r="I528" s="96"/>
      <c r="J528" s="96"/>
      <c r="K528" s="96"/>
      <c r="L528" s="96"/>
      <c r="M528" s="9"/>
      <c r="N528" s="9"/>
      <c r="O528" s="9"/>
      <c r="P528" s="39"/>
      <c r="Q528" s="3"/>
    </row>
    <row r="529" spans="1:17" ht="25.5" hidden="1" customHeight="1" x14ac:dyDescent="0.25">
      <c r="A529" s="157"/>
      <c r="B529" s="78" t="s">
        <v>47</v>
      </c>
      <c r="C529" s="96">
        <f>C530</f>
        <v>0</v>
      </c>
      <c r="D529" s="96">
        <f t="shared" ref="D529:L529" si="214">D530</f>
        <v>0</v>
      </c>
      <c r="E529" s="96">
        <f t="shared" si="214"/>
        <v>0</v>
      </c>
      <c r="F529" s="96">
        <f t="shared" si="214"/>
        <v>0</v>
      </c>
      <c r="G529" s="96"/>
      <c r="H529" s="96"/>
      <c r="I529" s="96">
        <f t="shared" si="214"/>
        <v>0</v>
      </c>
      <c r="J529" s="96">
        <f t="shared" si="214"/>
        <v>0</v>
      </c>
      <c r="K529" s="96">
        <f t="shared" si="214"/>
        <v>0</v>
      </c>
      <c r="L529" s="96">
        <f t="shared" si="214"/>
        <v>0</v>
      </c>
      <c r="M529" s="9"/>
      <c r="N529" s="9"/>
      <c r="O529" s="9"/>
      <c r="P529" s="39"/>
      <c r="Q529" s="3"/>
    </row>
    <row r="530" spans="1:17" ht="15.75" hidden="1" customHeight="1" x14ac:dyDescent="0.25">
      <c r="A530" s="157"/>
      <c r="B530" s="78"/>
      <c r="C530" s="96"/>
      <c r="D530" s="96"/>
      <c r="E530" s="96"/>
      <c r="F530" s="96"/>
      <c r="G530" s="96"/>
      <c r="H530" s="96"/>
      <c r="I530" s="96"/>
      <c r="J530" s="96"/>
      <c r="K530" s="96"/>
      <c r="L530" s="96"/>
      <c r="M530" s="9"/>
      <c r="N530" s="9"/>
      <c r="O530" s="9"/>
      <c r="P530" s="39"/>
      <c r="Q530" s="3"/>
    </row>
    <row r="531" spans="1:17" ht="38.25" hidden="1" customHeight="1" x14ac:dyDescent="0.25">
      <c r="A531" s="157"/>
      <c r="B531" s="169" t="s">
        <v>75</v>
      </c>
      <c r="C531" s="96">
        <f>C532</f>
        <v>0</v>
      </c>
      <c r="D531" s="96">
        <f t="shared" ref="D531:L531" si="215">D532</f>
        <v>0</v>
      </c>
      <c r="E531" s="96">
        <f t="shared" si="215"/>
        <v>0</v>
      </c>
      <c r="F531" s="96">
        <f t="shared" si="215"/>
        <v>0</v>
      </c>
      <c r="G531" s="96"/>
      <c r="H531" s="96"/>
      <c r="I531" s="96">
        <f t="shared" si="215"/>
        <v>0</v>
      </c>
      <c r="J531" s="96">
        <f t="shared" si="215"/>
        <v>0</v>
      </c>
      <c r="K531" s="96">
        <f t="shared" si="215"/>
        <v>0</v>
      </c>
      <c r="L531" s="96">
        <f t="shared" si="215"/>
        <v>0</v>
      </c>
      <c r="M531" s="9"/>
      <c r="N531" s="9"/>
      <c r="O531" s="9"/>
      <c r="P531" s="39"/>
      <c r="Q531" s="3"/>
    </row>
    <row r="532" spans="1:17" ht="15.75" hidden="1" customHeight="1" x14ac:dyDescent="0.25">
      <c r="A532" s="157"/>
      <c r="B532" s="78"/>
      <c r="C532" s="96"/>
      <c r="D532" s="96"/>
      <c r="E532" s="96"/>
      <c r="F532" s="96"/>
      <c r="G532" s="96"/>
      <c r="H532" s="96"/>
      <c r="I532" s="96"/>
      <c r="J532" s="96"/>
      <c r="K532" s="96"/>
      <c r="L532" s="96"/>
      <c r="M532" s="9"/>
      <c r="N532" s="9"/>
      <c r="O532" s="9"/>
      <c r="P532" s="39"/>
      <c r="Q532" s="3"/>
    </row>
    <row r="533" spans="1:17" ht="27" customHeight="1" x14ac:dyDescent="0.25">
      <c r="A533" s="157"/>
      <c r="B533" s="78" t="s">
        <v>100</v>
      </c>
      <c r="C533" s="96">
        <f>C534+C535</f>
        <v>0</v>
      </c>
      <c r="D533" s="96">
        <f t="shared" ref="D533:L533" si="216">D534+D535</f>
        <v>0</v>
      </c>
      <c r="E533" s="96">
        <f t="shared" si="216"/>
        <v>0</v>
      </c>
      <c r="F533" s="96">
        <f t="shared" si="216"/>
        <v>0</v>
      </c>
      <c r="G533" s="96">
        <f t="shared" si="216"/>
        <v>0</v>
      </c>
      <c r="H533" s="96">
        <f t="shared" si="216"/>
        <v>0</v>
      </c>
      <c r="I533" s="96">
        <f t="shared" si="216"/>
        <v>1331077</v>
      </c>
      <c r="J533" s="96">
        <f t="shared" si="216"/>
        <v>0</v>
      </c>
      <c r="K533" s="96">
        <f t="shared" si="216"/>
        <v>0</v>
      </c>
      <c r="L533" s="96">
        <f t="shared" si="216"/>
        <v>0</v>
      </c>
      <c r="M533" s="9"/>
      <c r="N533" s="9"/>
      <c r="O533" s="9"/>
      <c r="P533" s="39"/>
      <c r="Q533" s="3"/>
    </row>
    <row r="534" spans="1:17" ht="42.75" customHeight="1" x14ac:dyDescent="0.25">
      <c r="A534" s="157"/>
      <c r="B534" s="78"/>
      <c r="C534" s="96"/>
      <c r="D534" s="96"/>
      <c r="E534" s="96"/>
      <c r="F534" s="96"/>
      <c r="G534" s="96"/>
      <c r="H534" s="96"/>
      <c r="I534" s="212">
        <v>1331077</v>
      </c>
      <c r="J534" s="96"/>
      <c r="K534" s="96"/>
      <c r="L534" s="212"/>
      <c r="M534" s="9"/>
      <c r="N534" s="9"/>
      <c r="O534" s="9"/>
      <c r="P534" s="221" t="s">
        <v>556</v>
      </c>
      <c r="Q534" s="3"/>
    </row>
    <row r="535" spans="1:17" ht="15.75" hidden="1" customHeight="1" x14ac:dyDescent="0.25">
      <c r="A535" s="157"/>
      <c r="B535" s="78"/>
      <c r="C535" s="96"/>
      <c r="D535" s="96"/>
      <c r="E535" s="96"/>
      <c r="F535" s="96"/>
      <c r="G535" s="96"/>
      <c r="H535" s="96"/>
      <c r="I535" s="96"/>
      <c r="J535" s="96"/>
      <c r="K535" s="96"/>
      <c r="L535" s="96"/>
      <c r="M535" s="9"/>
      <c r="N535" s="9"/>
      <c r="O535" s="9"/>
      <c r="P535" s="39"/>
      <c r="Q535" s="3"/>
    </row>
    <row r="536" spans="1:17" ht="15.75" hidden="1" customHeight="1" x14ac:dyDescent="0.25">
      <c r="A536" s="157"/>
      <c r="B536" s="78"/>
      <c r="C536" s="96"/>
      <c r="D536" s="96"/>
      <c r="E536" s="96"/>
      <c r="F536" s="96"/>
      <c r="G536" s="96"/>
      <c r="H536" s="96"/>
      <c r="I536" s="96"/>
      <c r="J536" s="96"/>
      <c r="K536" s="96"/>
      <c r="L536" s="96"/>
      <c r="M536" s="9"/>
      <c r="N536" s="9"/>
      <c r="O536" s="9"/>
      <c r="P536" s="39"/>
      <c r="Q536" s="3"/>
    </row>
    <row r="537" spans="1:17" ht="25.5" hidden="1" customHeight="1" x14ac:dyDescent="0.25">
      <c r="A537" s="157"/>
      <c r="B537" s="169" t="s">
        <v>71</v>
      </c>
      <c r="C537" s="96">
        <f>C543</f>
        <v>0</v>
      </c>
      <c r="D537" s="96">
        <f t="shared" ref="D537:L537" si="217">D543</f>
        <v>0</v>
      </c>
      <c r="E537" s="96">
        <f t="shared" si="217"/>
        <v>0</v>
      </c>
      <c r="F537" s="96">
        <f t="shared" si="217"/>
        <v>0</v>
      </c>
      <c r="G537" s="96"/>
      <c r="H537" s="96"/>
      <c r="I537" s="96">
        <f t="shared" si="217"/>
        <v>0</v>
      </c>
      <c r="J537" s="96">
        <f t="shared" si="217"/>
        <v>0</v>
      </c>
      <c r="K537" s="96">
        <f t="shared" si="217"/>
        <v>0</v>
      </c>
      <c r="L537" s="96">
        <f t="shared" si="217"/>
        <v>0</v>
      </c>
      <c r="M537" s="9"/>
      <c r="N537" s="9"/>
      <c r="O537" s="9"/>
      <c r="P537" s="39"/>
      <c r="Q537" s="3"/>
    </row>
    <row r="538" spans="1:17" ht="15.75" hidden="1" customHeight="1" x14ac:dyDescent="0.25">
      <c r="A538" s="157"/>
      <c r="B538" s="169"/>
      <c r="C538" s="96"/>
      <c r="D538" s="96"/>
      <c r="E538" s="96"/>
      <c r="F538" s="96"/>
      <c r="G538" s="96"/>
      <c r="H538" s="96"/>
      <c r="I538" s="96"/>
      <c r="J538" s="96"/>
      <c r="K538" s="96"/>
      <c r="L538" s="96"/>
      <c r="M538" s="9"/>
      <c r="N538" s="9"/>
      <c r="O538" s="9"/>
      <c r="P538" s="39"/>
      <c r="Q538" s="3"/>
    </row>
    <row r="539" spans="1:17" ht="38.25" hidden="1" customHeight="1" x14ac:dyDescent="0.25">
      <c r="A539" s="157"/>
      <c r="B539" s="169" t="s">
        <v>231</v>
      </c>
      <c r="C539" s="96">
        <f>C540</f>
        <v>0</v>
      </c>
      <c r="D539" s="96">
        <f t="shared" ref="D539" si="218">D540</f>
        <v>0</v>
      </c>
      <c r="E539" s="96">
        <f>E540+E541</f>
        <v>0</v>
      </c>
      <c r="F539" s="96">
        <f t="shared" ref="F539:L539" si="219">F540+F541</f>
        <v>0</v>
      </c>
      <c r="G539" s="96">
        <f t="shared" si="219"/>
        <v>0</v>
      </c>
      <c r="H539" s="96">
        <f t="shared" si="219"/>
        <v>0</v>
      </c>
      <c r="I539" s="96">
        <f t="shared" si="219"/>
        <v>0</v>
      </c>
      <c r="J539" s="96">
        <f t="shared" si="219"/>
        <v>0</v>
      </c>
      <c r="K539" s="96">
        <f t="shared" si="219"/>
        <v>0</v>
      </c>
      <c r="L539" s="96">
        <f t="shared" si="219"/>
        <v>0</v>
      </c>
      <c r="M539" s="9"/>
      <c r="N539" s="9"/>
      <c r="O539" s="9"/>
      <c r="P539" s="39"/>
      <c r="Q539" s="3"/>
    </row>
    <row r="540" spans="1:17" ht="15.75" hidden="1" customHeight="1" x14ac:dyDescent="0.25">
      <c r="A540" s="157"/>
      <c r="B540" s="78"/>
      <c r="C540" s="96"/>
      <c r="D540" s="96"/>
      <c r="E540" s="96"/>
      <c r="F540" s="96"/>
      <c r="G540" s="96"/>
      <c r="H540" s="96"/>
      <c r="I540" s="96"/>
      <c r="J540" s="96"/>
      <c r="K540" s="96"/>
      <c r="L540" s="96"/>
      <c r="M540" s="9"/>
      <c r="N540" s="9"/>
      <c r="O540" s="9"/>
      <c r="P540" s="39"/>
      <c r="Q540" s="3"/>
    </row>
    <row r="541" spans="1:17" ht="15.75" hidden="1" customHeight="1" x14ac:dyDescent="0.25">
      <c r="A541" s="157"/>
      <c r="B541" s="78"/>
      <c r="C541" s="96"/>
      <c r="D541" s="96"/>
      <c r="E541" s="96"/>
      <c r="F541" s="96"/>
      <c r="G541" s="96"/>
      <c r="H541" s="96"/>
      <c r="I541" s="96"/>
      <c r="J541" s="96"/>
      <c r="K541" s="96"/>
      <c r="L541" s="96"/>
      <c r="M541" s="9"/>
      <c r="N541" s="9"/>
      <c r="O541" s="9"/>
      <c r="P541" s="39"/>
      <c r="Q541" s="3"/>
    </row>
    <row r="542" spans="1:17" ht="15.75" hidden="1" customHeight="1" x14ac:dyDescent="0.25">
      <c r="A542" s="157"/>
      <c r="B542" s="169"/>
      <c r="C542" s="96"/>
      <c r="D542" s="96"/>
      <c r="E542" s="96"/>
      <c r="F542" s="96"/>
      <c r="G542" s="96"/>
      <c r="H542" s="96"/>
      <c r="I542" s="96"/>
      <c r="J542" s="96"/>
      <c r="K542" s="96"/>
      <c r="L542" s="96"/>
      <c r="M542" s="9"/>
      <c r="N542" s="9"/>
      <c r="O542" s="9"/>
      <c r="P542" s="39"/>
      <c r="Q542" s="3"/>
    </row>
    <row r="543" spans="1:17" ht="15.75" hidden="1" customHeight="1" x14ac:dyDescent="0.25">
      <c r="A543" s="157"/>
      <c r="B543" s="78"/>
      <c r="C543" s="96"/>
      <c r="D543" s="96"/>
      <c r="E543" s="96"/>
      <c r="F543" s="96"/>
      <c r="G543" s="96"/>
      <c r="H543" s="96"/>
      <c r="I543" s="96"/>
      <c r="J543" s="96"/>
      <c r="K543" s="96"/>
      <c r="L543" s="96"/>
      <c r="M543" s="9"/>
      <c r="N543" s="9"/>
      <c r="O543" s="9"/>
      <c r="P543" s="39"/>
      <c r="Q543" s="3"/>
    </row>
    <row r="544" spans="1:17" ht="41.25" customHeight="1" x14ac:dyDescent="0.25">
      <c r="A544" s="5" t="s">
        <v>105</v>
      </c>
      <c r="B544" s="87" t="s">
        <v>50</v>
      </c>
      <c r="C544" s="16">
        <f t="shared" ref="C544:L544" si="220">C545+C556</f>
        <v>0</v>
      </c>
      <c r="D544" s="16">
        <f t="shared" si="220"/>
        <v>0</v>
      </c>
      <c r="E544" s="16">
        <f t="shared" si="220"/>
        <v>0</v>
      </c>
      <c r="F544" s="16">
        <f t="shared" si="220"/>
        <v>0</v>
      </c>
      <c r="G544" s="16">
        <f t="shared" si="220"/>
        <v>0</v>
      </c>
      <c r="H544" s="16">
        <f t="shared" si="220"/>
        <v>0</v>
      </c>
      <c r="I544" s="16">
        <f t="shared" si="220"/>
        <v>239243</v>
      </c>
      <c r="J544" s="16">
        <f t="shared" si="220"/>
        <v>2498958</v>
      </c>
      <c r="K544" s="16">
        <f t="shared" si="220"/>
        <v>0</v>
      </c>
      <c r="L544" s="16">
        <f t="shared" si="220"/>
        <v>1000000</v>
      </c>
      <c r="M544" s="9"/>
      <c r="N544" s="9"/>
      <c r="O544" s="9"/>
      <c r="P544" s="45"/>
      <c r="Q544" s="3"/>
    </row>
    <row r="545" spans="1:17" ht="42.75" hidden="1" customHeight="1" x14ac:dyDescent="0.25">
      <c r="A545" s="4" t="s">
        <v>645</v>
      </c>
      <c r="B545" s="87" t="s">
        <v>52</v>
      </c>
      <c r="C545" s="16">
        <f>C546</f>
        <v>0</v>
      </c>
      <c r="D545" s="16">
        <f t="shared" ref="D545:O545" si="221">D546</f>
        <v>0</v>
      </c>
      <c r="E545" s="16">
        <f t="shared" si="221"/>
        <v>0</v>
      </c>
      <c r="F545" s="16">
        <f t="shared" si="221"/>
        <v>0</v>
      </c>
      <c r="G545" s="16">
        <f t="shared" si="221"/>
        <v>0</v>
      </c>
      <c r="H545" s="16">
        <f t="shared" si="221"/>
        <v>0</v>
      </c>
      <c r="I545" s="16">
        <f t="shared" si="221"/>
        <v>0</v>
      </c>
      <c r="J545" s="16">
        <f t="shared" si="221"/>
        <v>2498958</v>
      </c>
      <c r="K545" s="16">
        <f t="shared" si="221"/>
        <v>0</v>
      </c>
      <c r="L545" s="16">
        <f t="shared" si="221"/>
        <v>156550</v>
      </c>
      <c r="M545" s="73">
        <f t="shared" ca="1" si="221"/>
        <v>0</v>
      </c>
      <c r="N545" s="73">
        <f t="shared" ca="1" si="221"/>
        <v>0</v>
      </c>
      <c r="O545" s="73">
        <f t="shared" ca="1" si="221"/>
        <v>0</v>
      </c>
      <c r="P545" s="221"/>
      <c r="Q545" s="3"/>
    </row>
    <row r="546" spans="1:17" ht="30.75" hidden="1" customHeight="1" x14ac:dyDescent="0.25">
      <c r="A546" s="209"/>
      <c r="B546" s="169" t="s">
        <v>48</v>
      </c>
      <c r="C546" s="96">
        <f>SUM(C547:C554)</f>
        <v>0</v>
      </c>
      <c r="D546" s="96">
        <f t="shared" ref="D546:L546" si="222">SUM(D547:D554)</f>
        <v>0</v>
      </c>
      <c r="E546" s="96">
        <f t="shared" si="222"/>
        <v>0</v>
      </c>
      <c r="F546" s="96">
        <f t="shared" si="222"/>
        <v>0</v>
      </c>
      <c r="G546" s="96">
        <f t="shared" si="222"/>
        <v>0</v>
      </c>
      <c r="H546" s="96">
        <f t="shared" si="222"/>
        <v>0</v>
      </c>
      <c r="I546" s="96">
        <f t="shared" si="222"/>
        <v>0</v>
      </c>
      <c r="J546" s="96">
        <f t="shared" si="222"/>
        <v>2498958</v>
      </c>
      <c r="K546" s="96">
        <f t="shared" si="222"/>
        <v>0</v>
      </c>
      <c r="L546" s="96">
        <f t="shared" si="222"/>
        <v>156550</v>
      </c>
      <c r="M546" s="96">
        <f t="shared" ref="M546:O546" ca="1" si="223">SUM(M546:M554)</f>
        <v>0</v>
      </c>
      <c r="N546" s="96">
        <f t="shared" ca="1" si="223"/>
        <v>0</v>
      </c>
      <c r="O546" s="96">
        <f t="shared" ca="1" si="223"/>
        <v>0</v>
      </c>
      <c r="P546" s="221"/>
      <c r="Q546" s="3"/>
    </row>
    <row r="547" spans="1:17" ht="51.75" hidden="1" customHeight="1" x14ac:dyDescent="0.25">
      <c r="A547" s="209"/>
      <c r="B547" s="169"/>
      <c r="C547" s="96"/>
      <c r="D547" s="96"/>
      <c r="E547" s="96"/>
      <c r="F547" s="96"/>
      <c r="G547" s="96"/>
      <c r="H547" s="96"/>
      <c r="I547" s="96"/>
      <c r="J547" s="96"/>
      <c r="K547" s="96"/>
      <c r="L547" s="96"/>
      <c r="M547" s="9"/>
      <c r="N547" s="9"/>
      <c r="O547" s="9"/>
      <c r="P547" s="221"/>
      <c r="Q547" s="3"/>
    </row>
    <row r="548" spans="1:17" ht="70.5" hidden="1" customHeight="1" x14ac:dyDescent="0.25">
      <c r="A548" s="209"/>
      <c r="B548" s="210"/>
      <c r="C548" s="212"/>
      <c r="D548" s="212"/>
      <c r="E548" s="212"/>
      <c r="F548" s="212"/>
      <c r="G548" s="212"/>
      <c r="H548" s="212"/>
      <c r="I548" s="212"/>
      <c r="J548" s="212"/>
      <c r="K548" s="212"/>
      <c r="L548" s="212"/>
      <c r="M548" s="97"/>
      <c r="N548" s="97"/>
      <c r="O548" s="97"/>
      <c r="P548" s="221"/>
      <c r="Q548" s="3"/>
    </row>
    <row r="549" spans="1:17" ht="84.75" hidden="1" customHeight="1" x14ac:dyDescent="0.25">
      <c r="A549" s="209"/>
      <c r="B549" s="101"/>
      <c r="C549" s="212"/>
      <c r="D549" s="212"/>
      <c r="E549" s="212"/>
      <c r="F549" s="212"/>
      <c r="G549" s="212"/>
      <c r="H549" s="212"/>
      <c r="I549" s="212"/>
      <c r="J549" s="212">
        <v>1298000</v>
      </c>
      <c r="K549" s="212"/>
      <c r="L549" s="212"/>
      <c r="M549" s="9"/>
      <c r="N549" s="9"/>
      <c r="O549" s="9"/>
      <c r="P549" s="221" t="s">
        <v>396</v>
      </c>
      <c r="Q549" s="3"/>
    </row>
    <row r="550" spans="1:17" ht="30" hidden="1" customHeight="1" x14ac:dyDescent="0.25">
      <c r="A550" s="209"/>
      <c r="B550" s="210"/>
      <c r="C550" s="212"/>
      <c r="D550" s="212"/>
      <c r="E550" s="212"/>
      <c r="F550" s="212"/>
      <c r="G550" s="212"/>
      <c r="H550" s="212"/>
      <c r="I550" s="212"/>
      <c r="J550" s="212"/>
      <c r="K550" s="212"/>
      <c r="L550" s="212"/>
      <c r="M550" s="9"/>
      <c r="N550" s="9"/>
      <c r="O550" s="9"/>
      <c r="P550" s="221"/>
      <c r="Q550" s="3"/>
    </row>
    <row r="551" spans="1:17" ht="43.5" hidden="1" customHeight="1" x14ac:dyDescent="0.25">
      <c r="A551" s="209"/>
      <c r="B551" s="210"/>
      <c r="C551" s="212"/>
      <c r="D551" s="212"/>
      <c r="E551" s="212"/>
      <c r="F551" s="212"/>
      <c r="G551" s="212"/>
      <c r="H551" s="212"/>
      <c r="I551" s="212"/>
      <c r="J551" s="212"/>
      <c r="K551" s="212"/>
      <c r="L551" s="212"/>
      <c r="M551" s="9"/>
      <c r="N551" s="9"/>
      <c r="O551" s="9"/>
      <c r="P551" s="221"/>
      <c r="Q551" s="3"/>
    </row>
    <row r="552" spans="1:17" ht="57.75" hidden="1" customHeight="1" x14ac:dyDescent="0.25">
      <c r="A552" s="209"/>
      <c r="B552" s="210"/>
      <c r="C552" s="212"/>
      <c r="D552" s="212"/>
      <c r="E552" s="212"/>
      <c r="F552" s="212"/>
      <c r="G552" s="212"/>
      <c r="H552" s="212"/>
      <c r="I552" s="212"/>
      <c r="J552" s="212"/>
      <c r="K552" s="212"/>
      <c r="L552" s="212"/>
      <c r="M552" s="9"/>
      <c r="N552" s="9"/>
      <c r="O552" s="9"/>
      <c r="P552" s="221"/>
      <c r="Q552" s="3"/>
    </row>
    <row r="553" spans="1:17" ht="69.75" hidden="1" customHeight="1" x14ac:dyDescent="0.25">
      <c r="A553" s="209"/>
      <c r="B553" s="210"/>
      <c r="C553" s="212"/>
      <c r="D553" s="212"/>
      <c r="E553" s="212"/>
      <c r="F553" s="212"/>
      <c r="G553" s="212"/>
      <c r="H553" s="212"/>
      <c r="I553" s="212"/>
      <c r="J553" s="212">
        <v>1200958</v>
      </c>
      <c r="K553" s="212"/>
      <c r="L553" s="212"/>
      <c r="M553" s="9"/>
      <c r="N553" s="9"/>
      <c r="O553" s="9"/>
      <c r="P553" s="221" t="s">
        <v>473</v>
      </c>
      <c r="Q553" s="3"/>
    </row>
    <row r="554" spans="1:17" ht="59.25" hidden="1" customHeight="1" x14ac:dyDescent="0.25">
      <c r="A554" s="209"/>
      <c r="B554" s="169"/>
      <c r="C554" s="96"/>
      <c r="D554" s="96"/>
      <c r="E554" s="96"/>
      <c r="F554" s="96"/>
      <c r="G554" s="96"/>
      <c r="H554" s="96"/>
      <c r="I554" s="96"/>
      <c r="J554" s="96"/>
      <c r="K554" s="96"/>
      <c r="L554" s="212">
        <v>156550</v>
      </c>
      <c r="M554" s="9"/>
      <c r="N554" s="9"/>
      <c r="O554" s="9"/>
      <c r="P554" s="221" t="s">
        <v>437</v>
      </c>
      <c r="Q554" s="3"/>
    </row>
    <row r="555" spans="1:17" ht="32.25" hidden="1" customHeight="1" x14ac:dyDescent="0.25">
      <c r="A555" s="209"/>
      <c r="B555" s="169"/>
      <c r="C555" s="96"/>
      <c r="D555" s="96"/>
      <c r="E555" s="96"/>
      <c r="F555" s="96"/>
      <c r="G555" s="96"/>
      <c r="H555" s="96"/>
      <c r="I555" s="96"/>
      <c r="J555" s="96"/>
      <c r="K555" s="96"/>
      <c r="L555" s="212"/>
      <c r="M555" s="9"/>
      <c r="N555" s="9"/>
      <c r="O555" s="9"/>
      <c r="P555" s="221" t="s">
        <v>535</v>
      </c>
      <c r="Q555" s="3"/>
    </row>
    <row r="556" spans="1:17" ht="40.5" customHeight="1" x14ac:dyDescent="0.25">
      <c r="A556" s="4" t="s">
        <v>646</v>
      </c>
      <c r="B556" s="185" t="s">
        <v>84</v>
      </c>
      <c r="C556" s="16">
        <f>C557</f>
        <v>0</v>
      </c>
      <c r="D556" s="16">
        <f t="shared" ref="D556:L556" si="224">D557</f>
        <v>0</v>
      </c>
      <c r="E556" s="16">
        <f t="shared" si="224"/>
        <v>0</v>
      </c>
      <c r="F556" s="16">
        <f t="shared" si="224"/>
        <v>0</v>
      </c>
      <c r="G556" s="16">
        <f t="shared" si="224"/>
        <v>0</v>
      </c>
      <c r="H556" s="16">
        <f t="shared" si="224"/>
        <v>0</v>
      </c>
      <c r="I556" s="16">
        <f t="shared" si="224"/>
        <v>239243</v>
      </c>
      <c r="J556" s="16">
        <f t="shared" si="224"/>
        <v>0</v>
      </c>
      <c r="K556" s="16">
        <f t="shared" si="224"/>
        <v>0</v>
      </c>
      <c r="L556" s="16">
        <f t="shared" si="224"/>
        <v>843450</v>
      </c>
      <c r="M556" s="73"/>
      <c r="N556" s="73"/>
      <c r="O556" s="73"/>
      <c r="P556" s="74"/>
      <c r="Q556" s="3"/>
    </row>
    <row r="557" spans="1:17" ht="30" customHeight="1" x14ac:dyDescent="0.25">
      <c r="A557" s="5"/>
      <c r="B557" s="169" t="s">
        <v>48</v>
      </c>
      <c r="C557" s="96">
        <f>C559+C558</f>
        <v>0</v>
      </c>
      <c r="D557" s="96">
        <f t="shared" ref="D557:O557" si="225">D559+D558</f>
        <v>0</v>
      </c>
      <c r="E557" s="96">
        <f t="shared" si="225"/>
        <v>0</v>
      </c>
      <c r="F557" s="96">
        <f t="shared" si="225"/>
        <v>0</v>
      </c>
      <c r="G557" s="96">
        <f t="shared" si="225"/>
        <v>0</v>
      </c>
      <c r="H557" s="96">
        <f t="shared" si="225"/>
        <v>0</v>
      </c>
      <c r="I557" s="96">
        <f t="shared" si="225"/>
        <v>239243</v>
      </c>
      <c r="J557" s="96">
        <f t="shared" si="225"/>
        <v>0</v>
      </c>
      <c r="K557" s="96">
        <f t="shared" si="225"/>
        <v>0</v>
      </c>
      <c r="L557" s="96">
        <f t="shared" si="225"/>
        <v>843450</v>
      </c>
      <c r="M557" s="96">
        <f t="shared" si="225"/>
        <v>0</v>
      </c>
      <c r="N557" s="96">
        <f t="shared" si="225"/>
        <v>0</v>
      </c>
      <c r="O557" s="96">
        <f t="shared" si="225"/>
        <v>0</v>
      </c>
      <c r="P557" s="45"/>
      <c r="Q557" s="3"/>
    </row>
    <row r="558" spans="1:17" ht="81" hidden="1" customHeight="1" x14ac:dyDescent="0.25">
      <c r="A558" s="5"/>
      <c r="B558" s="169"/>
      <c r="C558" s="96"/>
      <c r="D558" s="96"/>
      <c r="E558" s="212"/>
      <c r="F558" s="96"/>
      <c r="G558" s="212"/>
      <c r="H558" s="96"/>
      <c r="I558" s="96"/>
      <c r="J558" s="54"/>
      <c r="K558" s="54"/>
      <c r="L558" s="212"/>
      <c r="M558" s="9"/>
      <c r="N558" s="9"/>
      <c r="O558" s="9"/>
      <c r="P558" s="85"/>
      <c r="Q558" s="3"/>
    </row>
    <row r="559" spans="1:17" ht="41.25" customHeight="1" x14ac:dyDescent="0.25">
      <c r="A559" s="5"/>
      <c r="B559" s="217"/>
      <c r="C559" s="212"/>
      <c r="D559" s="212"/>
      <c r="E559" s="212"/>
      <c r="F559" s="212"/>
      <c r="G559" s="212"/>
      <c r="H559" s="212"/>
      <c r="I559" s="212">
        <v>239243</v>
      </c>
      <c r="J559" s="7"/>
      <c r="K559" s="7"/>
      <c r="L559" s="212">
        <v>843450</v>
      </c>
      <c r="M559" s="9"/>
      <c r="N559" s="9"/>
      <c r="O559" s="9"/>
      <c r="P559" s="221" t="s">
        <v>556</v>
      </c>
      <c r="Q559" s="3"/>
    </row>
    <row r="560" spans="1:17" ht="57" hidden="1" customHeight="1" x14ac:dyDescent="0.25">
      <c r="A560" s="5"/>
      <c r="B560" s="217"/>
      <c r="C560" s="212"/>
      <c r="D560" s="212"/>
      <c r="E560" s="212"/>
      <c r="F560" s="212"/>
      <c r="G560" s="212"/>
      <c r="H560" s="212"/>
      <c r="I560" s="212"/>
      <c r="J560" s="7"/>
      <c r="K560" s="7"/>
      <c r="L560" s="212"/>
      <c r="M560" s="9"/>
      <c r="N560" s="9"/>
      <c r="O560" s="9"/>
      <c r="P560" s="221"/>
      <c r="Q560" s="3"/>
    </row>
    <row r="561" spans="1:17" ht="40.5" customHeight="1" x14ac:dyDescent="0.25">
      <c r="A561" s="4" t="s">
        <v>647</v>
      </c>
      <c r="B561" s="98" t="s">
        <v>95</v>
      </c>
      <c r="C561" s="16">
        <f>C562+C568+C578+C583+C594</f>
        <v>0</v>
      </c>
      <c r="D561" s="16">
        <f t="shared" ref="D561:L561" si="226">D562+D568+D578+D583+D594</f>
        <v>0</v>
      </c>
      <c r="E561" s="16">
        <f t="shared" si="226"/>
        <v>161919000</v>
      </c>
      <c r="F561" s="16">
        <f t="shared" si="226"/>
        <v>0</v>
      </c>
      <c r="G561" s="16">
        <f t="shared" si="226"/>
        <v>0</v>
      </c>
      <c r="H561" s="16">
        <f t="shared" si="226"/>
        <v>0</v>
      </c>
      <c r="I561" s="16">
        <f t="shared" si="226"/>
        <v>90000</v>
      </c>
      <c r="J561" s="16">
        <f t="shared" si="226"/>
        <v>1565633567</v>
      </c>
      <c r="K561" s="16">
        <f t="shared" si="226"/>
        <v>370060392</v>
      </c>
      <c r="L561" s="16">
        <f t="shared" si="226"/>
        <v>1556333728</v>
      </c>
      <c r="M561" s="16" t="e">
        <f>M562+#REF!+M578+M583</f>
        <v>#REF!</v>
      </c>
      <c r="N561" s="16" t="e">
        <f>N562+#REF!+N578+N583</f>
        <v>#REF!</v>
      </c>
      <c r="O561" s="16" t="e">
        <f>O562+#REF!+O578+O583</f>
        <v>#REF!</v>
      </c>
      <c r="P561" s="221"/>
      <c r="Q561" s="3"/>
    </row>
    <row r="562" spans="1:17" ht="51" hidden="1" customHeight="1" x14ac:dyDescent="0.25">
      <c r="A562" s="209" t="s">
        <v>142</v>
      </c>
      <c r="B562" s="98" t="s">
        <v>143</v>
      </c>
      <c r="C562" s="16">
        <f t="shared" ref="C562:L562" si="227">C563</f>
        <v>0</v>
      </c>
      <c r="D562" s="16">
        <f t="shared" si="227"/>
        <v>0</v>
      </c>
      <c r="E562" s="16">
        <f t="shared" si="227"/>
        <v>0</v>
      </c>
      <c r="F562" s="16">
        <f t="shared" si="227"/>
        <v>0</v>
      </c>
      <c r="G562" s="16">
        <f t="shared" si="227"/>
        <v>0</v>
      </c>
      <c r="H562" s="16">
        <f t="shared" si="227"/>
        <v>0</v>
      </c>
      <c r="I562" s="16">
        <f t="shared" si="227"/>
        <v>0</v>
      </c>
      <c r="J562" s="16">
        <f t="shared" si="227"/>
        <v>21497286</v>
      </c>
      <c r="K562" s="16">
        <f t="shared" si="227"/>
        <v>0</v>
      </c>
      <c r="L562" s="16">
        <f t="shared" si="227"/>
        <v>9040000</v>
      </c>
      <c r="M562" s="204"/>
      <c r="N562" s="204"/>
      <c r="O562" s="204"/>
      <c r="P562" s="221"/>
      <c r="Q562" s="3"/>
    </row>
    <row r="563" spans="1:17" ht="15.75" hidden="1" customHeight="1" x14ac:dyDescent="0.25">
      <c r="A563" s="209"/>
      <c r="B563" s="179" t="s">
        <v>157</v>
      </c>
      <c r="C563" s="96">
        <f>C564+C565+C566+C567</f>
        <v>0</v>
      </c>
      <c r="D563" s="96">
        <f t="shared" ref="D563:O563" si="228">D564+D565+D566+D567</f>
        <v>0</v>
      </c>
      <c r="E563" s="96">
        <f t="shared" si="228"/>
        <v>0</v>
      </c>
      <c r="F563" s="96">
        <f t="shared" si="228"/>
        <v>0</v>
      </c>
      <c r="G563" s="96">
        <f t="shared" si="228"/>
        <v>0</v>
      </c>
      <c r="H563" s="96">
        <f t="shared" si="228"/>
        <v>0</v>
      </c>
      <c r="I563" s="96">
        <f t="shared" si="228"/>
        <v>0</v>
      </c>
      <c r="J563" s="96">
        <f>J564+J565+J566+J567</f>
        <v>21497286</v>
      </c>
      <c r="K563" s="96">
        <f t="shared" ref="K563" si="229">K564+K565+K566+K567</f>
        <v>0</v>
      </c>
      <c r="L563" s="96">
        <f t="shared" si="228"/>
        <v>9040000</v>
      </c>
      <c r="M563" s="16">
        <f t="shared" si="228"/>
        <v>0</v>
      </c>
      <c r="N563" s="16">
        <f t="shared" si="228"/>
        <v>0</v>
      </c>
      <c r="O563" s="16">
        <f t="shared" si="228"/>
        <v>0</v>
      </c>
      <c r="P563" s="221"/>
      <c r="Q563" s="3"/>
    </row>
    <row r="564" spans="1:17" ht="69.75" hidden="1" customHeight="1" x14ac:dyDescent="0.25">
      <c r="A564" s="209"/>
      <c r="B564" s="210" t="s">
        <v>254</v>
      </c>
      <c r="C564" s="96"/>
      <c r="D564" s="96"/>
      <c r="E564" s="96"/>
      <c r="F564" s="96"/>
      <c r="G564" s="96"/>
      <c r="H564" s="96"/>
      <c r="I564" s="96"/>
      <c r="J564" s="212"/>
      <c r="K564" s="212"/>
      <c r="L564" s="212">
        <v>9040000</v>
      </c>
      <c r="M564" s="16"/>
      <c r="N564" s="16"/>
      <c r="O564" s="16"/>
      <c r="P564" s="221" t="s">
        <v>256</v>
      </c>
      <c r="Q564" s="3"/>
    </row>
    <row r="565" spans="1:17" ht="67.5" hidden="1" customHeight="1" x14ac:dyDescent="0.25">
      <c r="A565" s="209"/>
      <c r="B565" s="210" t="s">
        <v>254</v>
      </c>
      <c r="C565" s="96"/>
      <c r="D565" s="96"/>
      <c r="E565" s="96"/>
      <c r="F565" s="96"/>
      <c r="G565" s="96"/>
      <c r="H565" s="96"/>
      <c r="I565" s="96"/>
      <c r="J565" s="212">
        <v>10464111</v>
      </c>
      <c r="K565" s="212"/>
      <c r="L565" s="212"/>
      <c r="M565" s="16"/>
      <c r="N565" s="16"/>
      <c r="O565" s="16"/>
      <c r="P565" s="221" t="s">
        <v>257</v>
      </c>
      <c r="Q565" s="3"/>
    </row>
    <row r="566" spans="1:17" ht="55.5" hidden="1" customHeight="1" x14ac:dyDescent="0.25">
      <c r="A566" s="209"/>
      <c r="B566" s="39" t="s">
        <v>252</v>
      </c>
      <c r="C566" s="16"/>
      <c r="D566" s="16"/>
      <c r="E566" s="212"/>
      <c r="F566" s="212"/>
      <c r="G566" s="212"/>
      <c r="H566" s="212"/>
      <c r="I566" s="16"/>
      <c r="J566" s="212">
        <v>1500000</v>
      </c>
      <c r="K566" s="212"/>
      <c r="L566" s="16"/>
      <c r="M566" s="204"/>
      <c r="N566" s="204"/>
      <c r="O566" s="204"/>
      <c r="P566" s="215" t="s">
        <v>522</v>
      </c>
      <c r="Q566" s="3"/>
    </row>
    <row r="567" spans="1:17" ht="96" hidden="1" customHeight="1" x14ac:dyDescent="0.25">
      <c r="A567" s="209"/>
      <c r="B567" s="39" t="s">
        <v>250</v>
      </c>
      <c r="C567" s="212"/>
      <c r="D567" s="212"/>
      <c r="E567" s="212"/>
      <c r="F567" s="212"/>
      <c r="G567" s="212"/>
      <c r="H567" s="212"/>
      <c r="I567" s="212"/>
      <c r="J567" s="212">
        <v>9533175</v>
      </c>
      <c r="K567" s="212"/>
      <c r="L567" s="212"/>
      <c r="M567" s="204"/>
      <c r="N567" s="204"/>
      <c r="O567" s="204"/>
      <c r="P567" s="215" t="s">
        <v>538</v>
      </c>
      <c r="Q567" s="3"/>
    </row>
    <row r="568" spans="1:17" ht="38.25" hidden="1" customHeight="1" x14ac:dyDescent="0.25">
      <c r="A568" s="209" t="s">
        <v>181</v>
      </c>
      <c r="B568" s="98" t="s">
        <v>182</v>
      </c>
      <c r="C568" s="16">
        <f t="shared" ref="C568:L568" si="230">C569</f>
        <v>0</v>
      </c>
      <c r="D568" s="16">
        <f t="shared" si="230"/>
        <v>0</v>
      </c>
      <c r="E568" s="16">
        <f t="shared" si="230"/>
        <v>0</v>
      </c>
      <c r="F568" s="16">
        <f t="shared" si="230"/>
        <v>0</v>
      </c>
      <c r="G568" s="16">
        <f t="shared" si="230"/>
        <v>0</v>
      </c>
      <c r="H568" s="16">
        <f t="shared" si="230"/>
        <v>0</v>
      </c>
      <c r="I568" s="16">
        <f t="shared" si="230"/>
        <v>0</v>
      </c>
      <c r="J568" s="16">
        <f t="shared" si="230"/>
        <v>367136281</v>
      </c>
      <c r="K568" s="16">
        <f t="shared" si="230"/>
        <v>370060392</v>
      </c>
      <c r="L568" s="16">
        <f t="shared" si="230"/>
        <v>370060392</v>
      </c>
      <c r="M568" s="204"/>
      <c r="N568" s="204"/>
      <c r="O568" s="204"/>
      <c r="P568" s="1"/>
      <c r="Q568" s="3"/>
    </row>
    <row r="569" spans="1:17" ht="15.75" hidden="1" customHeight="1" x14ac:dyDescent="0.25">
      <c r="A569" s="209"/>
      <c r="B569" s="179" t="s">
        <v>157</v>
      </c>
      <c r="C569" s="96">
        <f t="shared" ref="C569:I569" si="231">SUM(C570:C577)</f>
        <v>0</v>
      </c>
      <c r="D569" s="96">
        <f t="shared" si="231"/>
        <v>0</v>
      </c>
      <c r="E569" s="96">
        <f t="shared" si="231"/>
        <v>0</v>
      </c>
      <c r="F569" s="96">
        <f t="shared" si="231"/>
        <v>0</v>
      </c>
      <c r="G569" s="96">
        <f t="shared" si="231"/>
        <v>0</v>
      </c>
      <c r="H569" s="96">
        <f t="shared" si="231"/>
        <v>0</v>
      </c>
      <c r="I569" s="96">
        <f t="shared" si="231"/>
        <v>0</v>
      </c>
      <c r="J569" s="96">
        <f>SUM(J570:J577)</f>
        <v>367136281</v>
      </c>
      <c r="K569" s="96">
        <f t="shared" ref="K569" si="232">SUM(K570:L577)</f>
        <v>370060392</v>
      </c>
      <c r="L569" s="96">
        <f>SUM(L570:L577)</f>
        <v>370060392</v>
      </c>
      <c r="M569" s="96">
        <f t="shared" ref="M569:O569" si="233">SUM(M570:M575)</f>
        <v>0</v>
      </c>
      <c r="N569" s="96">
        <f t="shared" si="233"/>
        <v>0</v>
      </c>
      <c r="O569" s="96">
        <f t="shared" si="233"/>
        <v>0</v>
      </c>
      <c r="P569" s="221"/>
      <c r="Q569" s="3"/>
    </row>
    <row r="570" spans="1:17" ht="108" hidden="1" customHeight="1" x14ac:dyDescent="0.25">
      <c r="A570" s="209"/>
      <c r="B570" s="39" t="s">
        <v>254</v>
      </c>
      <c r="C570" s="212"/>
      <c r="D570" s="212"/>
      <c r="E570" s="212"/>
      <c r="F570" s="212"/>
      <c r="G570" s="212"/>
      <c r="H570" s="212"/>
      <c r="I570" s="212"/>
      <c r="J570" s="212"/>
      <c r="K570" s="212"/>
      <c r="L570" s="212">
        <v>3035000</v>
      </c>
      <c r="M570" s="204"/>
      <c r="N570" s="204"/>
      <c r="O570" s="204"/>
      <c r="P570" s="215" t="s">
        <v>258</v>
      </c>
      <c r="Q570" s="3"/>
    </row>
    <row r="571" spans="1:17" ht="55.5" hidden="1" customHeight="1" x14ac:dyDescent="0.25">
      <c r="A571" s="209"/>
      <c r="B571" s="210" t="s">
        <v>250</v>
      </c>
      <c r="C571" s="212"/>
      <c r="D571" s="212"/>
      <c r="E571" s="212"/>
      <c r="F571" s="212"/>
      <c r="G571" s="212"/>
      <c r="H571" s="212"/>
      <c r="I571" s="212"/>
      <c r="J571" s="212">
        <v>110889</v>
      </c>
      <c r="K571" s="212"/>
      <c r="L571" s="212"/>
      <c r="M571" s="204"/>
      <c r="N571" s="204"/>
      <c r="O571" s="204"/>
      <c r="P571" s="221" t="s">
        <v>259</v>
      </c>
      <c r="Q571" s="3"/>
    </row>
    <row r="572" spans="1:17" ht="40.5" hidden="1" customHeight="1" x14ac:dyDescent="0.25">
      <c r="A572" s="209"/>
      <c r="B572" s="39" t="s">
        <v>250</v>
      </c>
      <c r="C572" s="212"/>
      <c r="D572" s="212"/>
      <c r="E572" s="212"/>
      <c r="F572" s="212"/>
      <c r="G572" s="212"/>
      <c r="H572" s="212"/>
      <c r="I572" s="212"/>
      <c r="J572" s="212">
        <v>100000000</v>
      </c>
      <c r="K572" s="212"/>
      <c r="L572" s="212">
        <v>100000000</v>
      </c>
      <c r="M572" s="204"/>
      <c r="N572" s="204"/>
      <c r="O572" s="204"/>
      <c r="P572" s="215" t="s">
        <v>431</v>
      </c>
      <c r="Q572" s="3"/>
    </row>
    <row r="573" spans="1:17" ht="63" hidden="1" customHeight="1" x14ac:dyDescent="0.25">
      <c r="A573" s="209"/>
      <c r="B573" s="39" t="s">
        <v>254</v>
      </c>
      <c r="C573" s="212"/>
      <c r="D573" s="212"/>
      <c r="E573" s="212"/>
      <c r="F573" s="212"/>
      <c r="G573" s="212"/>
      <c r="H573" s="212"/>
      <c r="I573" s="212"/>
      <c r="J573" s="212">
        <v>981391</v>
      </c>
      <c r="K573" s="212"/>
      <c r="L573" s="212">
        <v>981391</v>
      </c>
      <c r="M573" s="204"/>
      <c r="N573" s="204"/>
      <c r="O573" s="204"/>
      <c r="P573" s="215" t="s">
        <v>433</v>
      </c>
      <c r="Q573" s="3"/>
    </row>
    <row r="574" spans="1:17" ht="63" hidden="1" customHeight="1" x14ac:dyDescent="0.25">
      <c r="A574" s="209"/>
      <c r="B574" s="39" t="s">
        <v>254</v>
      </c>
      <c r="C574" s="212"/>
      <c r="D574" s="212"/>
      <c r="E574" s="212"/>
      <c r="F574" s="212"/>
      <c r="G574" s="212"/>
      <c r="H574" s="212"/>
      <c r="I574" s="212"/>
      <c r="J574" s="212"/>
      <c r="K574" s="212"/>
      <c r="L574" s="212">
        <v>2266001</v>
      </c>
      <c r="M574" s="204"/>
      <c r="N574" s="204"/>
      <c r="O574" s="204"/>
      <c r="P574" s="215" t="s">
        <v>432</v>
      </c>
      <c r="Q574" s="3"/>
    </row>
    <row r="575" spans="1:17" ht="31.5" hidden="1" customHeight="1" x14ac:dyDescent="0.25">
      <c r="A575" s="209"/>
      <c r="B575" s="210" t="s">
        <v>252</v>
      </c>
      <c r="C575" s="212"/>
      <c r="D575" s="212"/>
      <c r="E575" s="212"/>
      <c r="F575" s="212"/>
      <c r="G575" s="212"/>
      <c r="H575" s="212"/>
      <c r="I575" s="212"/>
      <c r="J575" s="212">
        <v>2266001</v>
      </c>
      <c r="K575" s="212"/>
      <c r="L575" s="212"/>
      <c r="M575" s="204"/>
      <c r="N575" s="204"/>
      <c r="O575" s="204"/>
      <c r="P575" s="221" t="s">
        <v>432</v>
      </c>
      <c r="Q575" s="3"/>
    </row>
    <row r="576" spans="1:17" ht="33" hidden="1" customHeight="1" x14ac:dyDescent="0.25">
      <c r="A576" s="209"/>
      <c r="B576" s="210" t="s">
        <v>250</v>
      </c>
      <c r="C576" s="212"/>
      <c r="D576" s="212"/>
      <c r="E576" s="212"/>
      <c r="F576" s="212"/>
      <c r="G576" s="212"/>
      <c r="H576" s="212"/>
      <c r="I576" s="212"/>
      <c r="J576" s="212">
        <v>13778000</v>
      </c>
      <c r="K576" s="212"/>
      <c r="L576" s="212">
        <v>13778000</v>
      </c>
      <c r="M576" s="204"/>
      <c r="N576" s="204"/>
      <c r="O576" s="204"/>
      <c r="P576" s="221" t="s">
        <v>442</v>
      </c>
      <c r="Q576" s="3"/>
    </row>
    <row r="577" spans="1:17" ht="44.25" hidden="1" customHeight="1" x14ac:dyDescent="0.25">
      <c r="A577" s="209"/>
      <c r="B577" s="210" t="s">
        <v>250</v>
      </c>
      <c r="C577" s="212"/>
      <c r="D577" s="212"/>
      <c r="E577" s="212"/>
      <c r="F577" s="212"/>
      <c r="G577" s="212"/>
      <c r="H577" s="212"/>
      <c r="I577" s="212"/>
      <c r="J577" s="212">
        <v>250000000</v>
      </c>
      <c r="K577" s="212"/>
      <c r="L577" s="212">
        <v>250000000</v>
      </c>
      <c r="M577" s="204"/>
      <c r="N577" s="204"/>
      <c r="O577" s="204"/>
      <c r="P577" s="221" t="s">
        <v>443</v>
      </c>
      <c r="Q577" s="3"/>
    </row>
    <row r="578" spans="1:17" ht="38.25" hidden="1" customHeight="1" x14ac:dyDescent="0.25">
      <c r="A578" s="5" t="s">
        <v>124</v>
      </c>
      <c r="B578" s="87" t="s">
        <v>125</v>
      </c>
      <c r="C578" s="16">
        <f>C579+C581</f>
        <v>0</v>
      </c>
      <c r="D578" s="16">
        <f t="shared" ref="D578:O578" si="234">D579+D581</f>
        <v>0</v>
      </c>
      <c r="E578" s="16">
        <f t="shared" si="234"/>
        <v>0</v>
      </c>
      <c r="F578" s="16">
        <f t="shared" si="234"/>
        <v>0</v>
      </c>
      <c r="G578" s="16">
        <f t="shared" si="234"/>
        <v>0</v>
      </c>
      <c r="H578" s="16">
        <f t="shared" si="234"/>
        <v>0</v>
      </c>
      <c r="I578" s="16">
        <f t="shared" si="234"/>
        <v>0</v>
      </c>
      <c r="J578" s="16">
        <f t="shared" si="234"/>
        <v>0</v>
      </c>
      <c r="K578" s="16">
        <f t="shared" si="234"/>
        <v>0</v>
      </c>
      <c r="L578" s="16">
        <f t="shared" si="234"/>
        <v>0</v>
      </c>
      <c r="M578" s="16">
        <f t="shared" si="234"/>
        <v>0</v>
      </c>
      <c r="N578" s="16">
        <f t="shared" si="234"/>
        <v>0</v>
      </c>
      <c r="O578" s="16">
        <f t="shared" si="234"/>
        <v>0</v>
      </c>
      <c r="P578" s="221"/>
      <c r="Q578" s="3"/>
    </row>
    <row r="579" spans="1:17" ht="25.5" hidden="1" customHeight="1" x14ac:dyDescent="0.25">
      <c r="A579" s="5"/>
      <c r="B579" s="179" t="s">
        <v>435</v>
      </c>
      <c r="C579" s="96">
        <f>C580</f>
        <v>0</v>
      </c>
      <c r="D579" s="96">
        <f t="shared" ref="D579:L579" si="235">D580</f>
        <v>0</v>
      </c>
      <c r="E579" s="96">
        <f t="shared" si="235"/>
        <v>0</v>
      </c>
      <c r="F579" s="96">
        <f t="shared" si="235"/>
        <v>0</v>
      </c>
      <c r="G579" s="96">
        <f t="shared" si="235"/>
        <v>0</v>
      </c>
      <c r="H579" s="96">
        <f t="shared" si="235"/>
        <v>0</v>
      </c>
      <c r="I579" s="96">
        <f t="shared" si="235"/>
        <v>0</v>
      </c>
      <c r="J579" s="96">
        <f t="shared" si="235"/>
        <v>0</v>
      </c>
      <c r="K579" s="96">
        <f t="shared" si="235"/>
        <v>0</v>
      </c>
      <c r="L579" s="96">
        <f t="shared" si="235"/>
        <v>0</v>
      </c>
      <c r="M579" s="204"/>
      <c r="N579" s="204"/>
      <c r="O579" s="204"/>
      <c r="P579" s="221"/>
      <c r="Q579" s="3"/>
    </row>
    <row r="580" spans="1:17" ht="15.75" hidden="1" customHeight="1" x14ac:dyDescent="0.25">
      <c r="A580" s="5"/>
      <c r="B580" s="221"/>
      <c r="C580" s="16"/>
      <c r="D580" s="16"/>
      <c r="E580" s="212"/>
      <c r="F580" s="212"/>
      <c r="G580" s="212"/>
      <c r="H580" s="212"/>
      <c r="I580" s="16"/>
      <c r="J580" s="16"/>
      <c r="K580" s="16"/>
      <c r="L580" s="16"/>
      <c r="M580" s="204"/>
      <c r="N580" s="204"/>
      <c r="O580" s="204"/>
      <c r="P580" s="221"/>
      <c r="Q580" s="3"/>
    </row>
    <row r="581" spans="1:17" ht="37.5" hidden="1" customHeight="1" x14ac:dyDescent="0.25">
      <c r="A581" s="5"/>
      <c r="B581" s="179" t="s">
        <v>157</v>
      </c>
      <c r="C581" s="96">
        <f>C582</f>
        <v>0</v>
      </c>
      <c r="D581" s="96">
        <f t="shared" ref="D581:O581" si="236">D582</f>
        <v>0</v>
      </c>
      <c r="E581" s="96">
        <f t="shared" si="236"/>
        <v>0</v>
      </c>
      <c r="F581" s="96">
        <f t="shared" si="236"/>
        <v>0</v>
      </c>
      <c r="G581" s="96">
        <f t="shared" si="236"/>
        <v>0</v>
      </c>
      <c r="H581" s="96">
        <f t="shared" si="236"/>
        <v>0</v>
      </c>
      <c r="I581" s="96">
        <f t="shared" si="236"/>
        <v>0</v>
      </c>
      <c r="J581" s="96">
        <f t="shared" si="236"/>
        <v>0</v>
      </c>
      <c r="K581" s="96">
        <f t="shared" si="236"/>
        <v>0</v>
      </c>
      <c r="L581" s="96">
        <f t="shared" si="236"/>
        <v>0</v>
      </c>
      <c r="M581" s="96">
        <f t="shared" si="236"/>
        <v>0</v>
      </c>
      <c r="N581" s="96">
        <f t="shared" si="236"/>
        <v>0</v>
      </c>
      <c r="O581" s="96">
        <f t="shared" si="236"/>
        <v>0</v>
      </c>
      <c r="P581" s="221"/>
      <c r="Q581" s="3"/>
    </row>
    <row r="582" spans="1:17" ht="39.75" hidden="1" customHeight="1" x14ac:dyDescent="0.25">
      <c r="A582" s="5"/>
      <c r="B582" s="228"/>
      <c r="C582" s="16"/>
      <c r="D582" s="16"/>
      <c r="E582" s="212"/>
      <c r="F582" s="96"/>
      <c r="G582" s="96"/>
      <c r="H582" s="96"/>
      <c r="I582" s="16"/>
      <c r="J582" s="16"/>
      <c r="K582" s="16"/>
      <c r="L582" s="16"/>
      <c r="M582" s="204"/>
      <c r="N582" s="204"/>
      <c r="O582" s="204"/>
      <c r="P582" s="210"/>
      <c r="Q582" s="3"/>
    </row>
    <row r="583" spans="1:17" ht="39.75" customHeight="1" x14ac:dyDescent="0.25">
      <c r="A583" s="4" t="s">
        <v>648</v>
      </c>
      <c r="B583" s="98" t="s">
        <v>169</v>
      </c>
      <c r="C583" s="16">
        <f t="shared" ref="C583:L583" si="237">C584</f>
        <v>0</v>
      </c>
      <c r="D583" s="16">
        <f t="shared" si="237"/>
        <v>0</v>
      </c>
      <c r="E583" s="16">
        <f t="shared" si="237"/>
        <v>161919000</v>
      </c>
      <c r="F583" s="16">
        <f t="shared" si="237"/>
        <v>0</v>
      </c>
      <c r="G583" s="16">
        <f t="shared" si="237"/>
        <v>0</v>
      </c>
      <c r="H583" s="16">
        <f t="shared" si="237"/>
        <v>0</v>
      </c>
      <c r="I583" s="16">
        <f t="shared" si="237"/>
        <v>90000</v>
      </c>
      <c r="J583" s="16">
        <f t="shared" si="237"/>
        <v>0</v>
      </c>
      <c r="K583" s="16">
        <f t="shared" si="237"/>
        <v>0</v>
      </c>
      <c r="L583" s="16">
        <f t="shared" si="237"/>
        <v>233336</v>
      </c>
      <c r="M583" s="204"/>
      <c r="N583" s="204"/>
      <c r="O583" s="204"/>
      <c r="P583" s="221"/>
      <c r="Q583" s="3"/>
    </row>
    <row r="584" spans="1:17" ht="15.75" customHeight="1" x14ac:dyDescent="0.25">
      <c r="A584" s="5"/>
      <c r="B584" s="179" t="s">
        <v>157</v>
      </c>
      <c r="C584" s="96">
        <f t="shared" ref="C584:D584" si="238">C585+C586+C587+C588+C592+C593</f>
        <v>0</v>
      </c>
      <c r="D584" s="96">
        <f t="shared" si="238"/>
        <v>0</v>
      </c>
      <c r="E584" s="96">
        <f>E585+E586+E587+E588+E592+E593</f>
        <v>161919000</v>
      </c>
      <c r="F584" s="96">
        <f t="shared" ref="F584:L584" si="239">F585+F586+F587+F588+F592+F593</f>
        <v>0</v>
      </c>
      <c r="G584" s="96">
        <f t="shared" si="239"/>
        <v>0</v>
      </c>
      <c r="H584" s="96">
        <f t="shared" si="239"/>
        <v>0</v>
      </c>
      <c r="I584" s="96">
        <f t="shared" si="239"/>
        <v>90000</v>
      </c>
      <c r="J584" s="96">
        <f t="shared" si="239"/>
        <v>0</v>
      </c>
      <c r="K584" s="96">
        <f t="shared" si="239"/>
        <v>0</v>
      </c>
      <c r="L584" s="96">
        <f t="shared" si="239"/>
        <v>233336</v>
      </c>
      <c r="M584" s="204"/>
      <c r="N584" s="204"/>
      <c r="O584" s="204"/>
      <c r="P584" s="221"/>
      <c r="Q584" s="3"/>
    </row>
    <row r="585" spans="1:17" ht="120" customHeight="1" x14ac:dyDescent="0.25">
      <c r="A585" s="5"/>
      <c r="B585" s="210" t="s">
        <v>377</v>
      </c>
      <c r="C585" s="96"/>
      <c r="D585" s="96"/>
      <c r="E585" s="86">
        <v>53343700</v>
      </c>
      <c r="F585" s="96"/>
      <c r="G585" s="96"/>
      <c r="H585" s="96"/>
      <c r="I585" s="96"/>
      <c r="J585" s="212"/>
      <c r="K585" s="212"/>
      <c r="L585" s="86">
        <v>233336</v>
      </c>
      <c r="M585" s="204"/>
      <c r="N585" s="204"/>
      <c r="O585" s="204"/>
      <c r="P585" s="210" t="s">
        <v>547</v>
      </c>
      <c r="Q585" s="3"/>
    </row>
    <row r="586" spans="1:17" ht="106.5" customHeight="1" x14ac:dyDescent="0.25">
      <c r="A586" s="5"/>
      <c r="B586" s="210" t="s">
        <v>378</v>
      </c>
      <c r="C586" s="96"/>
      <c r="D586" s="96"/>
      <c r="E586" s="86">
        <v>5833800</v>
      </c>
      <c r="F586" s="86"/>
      <c r="G586" s="95"/>
      <c r="H586" s="95"/>
      <c r="I586" s="96"/>
      <c r="J586" s="212"/>
      <c r="K586" s="212"/>
      <c r="L586" s="96"/>
      <c r="M586" s="204"/>
      <c r="N586" s="204"/>
      <c r="O586" s="204"/>
      <c r="P586" s="210" t="s">
        <v>546</v>
      </c>
      <c r="Q586" s="3"/>
    </row>
    <row r="587" spans="1:17" ht="78.75" customHeight="1" x14ac:dyDescent="0.25">
      <c r="A587" s="5"/>
      <c r="B587" s="210" t="s">
        <v>379</v>
      </c>
      <c r="C587" s="96"/>
      <c r="D587" s="96"/>
      <c r="E587" s="212">
        <v>980000</v>
      </c>
      <c r="F587" s="212"/>
      <c r="G587" s="96"/>
      <c r="H587" s="96"/>
      <c r="I587" s="96"/>
      <c r="J587" s="212"/>
      <c r="K587" s="212"/>
      <c r="L587" s="96"/>
      <c r="M587" s="204"/>
      <c r="N587" s="204"/>
      <c r="O587" s="204"/>
      <c r="P587" s="210" t="s">
        <v>547</v>
      </c>
      <c r="Q587" s="3"/>
    </row>
    <row r="588" spans="1:17" ht="68.25" customHeight="1" x14ac:dyDescent="0.25">
      <c r="A588" s="5"/>
      <c r="B588" s="210" t="s">
        <v>649</v>
      </c>
      <c r="C588" s="96"/>
      <c r="D588" s="96"/>
      <c r="E588" s="212">
        <f>E589+E590+E591</f>
        <v>101761500</v>
      </c>
      <c r="F588" s="212"/>
      <c r="G588" s="96"/>
      <c r="H588" s="96"/>
      <c r="I588" s="96"/>
      <c r="J588" s="212"/>
      <c r="K588" s="212"/>
      <c r="L588" s="96"/>
      <c r="M588" s="204"/>
      <c r="N588" s="204"/>
      <c r="O588" s="204"/>
      <c r="P588" s="241" t="s">
        <v>548</v>
      </c>
      <c r="Q588" s="3"/>
    </row>
    <row r="589" spans="1:17" x14ac:dyDescent="0.25">
      <c r="A589" s="5"/>
      <c r="B589" s="186" t="s">
        <v>380</v>
      </c>
      <c r="C589" s="212"/>
      <c r="D589" s="95"/>
      <c r="E589" s="212">
        <f>64195900+36000000-45235300</f>
        <v>54960600</v>
      </c>
      <c r="F589" s="212"/>
      <c r="G589" s="212"/>
      <c r="H589" s="212"/>
      <c r="I589" s="212"/>
      <c r="J589" s="212"/>
      <c r="K589" s="212"/>
      <c r="L589" s="212"/>
      <c r="M589" s="204"/>
      <c r="N589" s="204"/>
      <c r="O589" s="204"/>
      <c r="P589" s="241"/>
      <c r="Q589" s="3"/>
    </row>
    <row r="590" spans="1:17" x14ac:dyDescent="0.25">
      <c r="A590" s="5"/>
      <c r="B590" s="186" t="s">
        <v>381</v>
      </c>
      <c r="C590" s="212"/>
      <c r="D590" s="95"/>
      <c r="E590" s="212">
        <f>21187000+22000000</f>
        <v>43187000</v>
      </c>
      <c r="F590" s="96"/>
      <c r="G590" s="96"/>
      <c r="H590" s="96"/>
      <c r="I590" s="212"/>
      <c r="J590" s="212"/>
      <c r="K590" s="212"/>
      <c r="L590" s="212"/>
      <c r="M590" s="204"/>
      <c r="N590" s="204"/>
      <c r="O590" s="204"/>
      <c r="P590" s="241"/>
      <c r="Q590" s="3"/>
    </row>
    <row r="591" spans="1:17" x14ac:dyDescent="0.25">
      <c r="A591" s="5"/>
      <c r="B591" s="186" t="s">
        <v>382</v>
      </c>
      <c r="C591" s="212"/>
      <c r="D591" s="95"/>
      <c r="E591" s="212">
        <f>7227800/2</f>
        <v>3613900</v>
      </c>
      <c r="F591" s="212"/>
      <c r="G591" s="212"/>
      <c r="H591" s="212"/>
      <c r="I591" s="212"/>
      <c r="J591" s="212"/>
      <c r="K591" s="212"/>
      <c r="L591" s="212"/>
      <c r="M591" s="204"/>
      <c r="N591" s="204"/>
      <c r="O591" s="204"/>
      <c r="P591" s="241"/>
      <c r="Q591" s="3"/>
    </row>
    <row r="592" spans="1:17" ht="45" customHeight="1" x14ac:dyDescent="0.25">
      <c r="A592" s="5"/>
      <c r="B592" s="210" t="s">
        <v>650</v>
      </c>
      <c r="C592" s="212"/>
      <c r="D592" s="95"/>
      <c r="E592" s="212"/>
      <c r="F592" s="212"/>
      <c r="G592" s="212"/>
      <c r="H592" s="212"/>
      <c r="I592" s="212">
        <v>90000</v>
      </c>
      <c r="J592" s="212"/>
      <c r="K592" s="212"/>
      <c r="L592" s="212"/>
      <c r="M592" s="204"/>
      <c r="N592" s="204"/>
      <c r="O592" s="204"/>
      <c r="P592" s="210" t="s">
        <v>557</v>
      </c>
      <c r="Q592" s="3"/>
    </row>
    <row r="593" spans="1:18" ht="15.75" hidden="1" customHeight="1" x14ac:dyDescent="0.25">
      <c r="A593" s="5"/>
      <c r="B593" s="210"/>
      <c r="C593" s="96"/>
      <c r="D593" s="95"/>
      <c r="E593" s="212"/>
      <c r="F593" s="212"/>
      <c r="G593" s="212"/>
      <c r="H593" s="212"/>
      <c r="I593" s="212"/>
      <c r="J593" s="212"/>
      <c r="K593" s="212"/>
      <c r="L593" s="212"/>
      <c r="M593" s="9"/>
      <c r="N593" s="9"/>
      <c r="O593" s="9"/>
      <c r="P593" s="210"/>
      <c r="Q593" s="3"/>
    </row>
    <row r="594" spans="1:18" s="116" customFormat="1" ht="63.75" hidden="1" customHeight="1" x14ac:dyDescent="0.25">
      <c r="A594" s="5" t="s">
        <v>444</v>
      </c>
      <c r="B594" s="87" t="s">
        <v>445</v>
      </c>
      <c r="C594" s="16">
        <f>C595</f>
        <v>0</v>
      </c>
      <c r="D594" s="16">
        <f t="shared" ref="D594:O594" si="240">D595</f>
        <v>0</v>
      </c>
      <c r="E594" s="16">
        <f t="shared" si="240"/>
        <v>0</v>
      </c>
      <c r="F594" s="16">
        <f t="shared" si="240"/>
        <v>0</v>
      </c>
      <c r="G594" s="16">
        <f t="shared" si="240"/>
        <v>0</v>
      </c>
      <c r="H594" s="16">
        <f t="shared" si="240"/>
        <v>0</v>
      </c>
      <c r="I594" s="16">
        <f t="shared" si="240"/>
        <v>0</v>
      </c>
      <c r="J594" s="16">
        <f t="shared" si="240"/>
        <v>1177000000</v>
      </c>
      <c r="K594" s="16">
        <f t="shared" si="240"/>
        <v>0</v>
      </c>
      <c r="L594" s="16">
        <f t="shared" si="240"/>
        <v>1177000000</v>
      </c>
      <c r="M594" s="16">
        <f t="shared" si="240"/>
        <v>0</v>
      </c>
      <c r="N594" s="16">
        <f t="shared" si="240"/>
        <v>0</v>
      </c>
      <c r="O594" s="16">
        <f t="shared" si="240"/>
        <v>0</v>
      </c>
      <c r="P594" s="98"/>
      <c r="Q594" s="3"/>
      <c r="R594" s="132"/>
    </row>
    <row r="595" spans="1:18" ht="15.75" hidden="1" customHeight="1" x14ac:dyDescent="0.25">
      <c r="A595" s="5"/>
      <c r="B595" s="179" t="s">
        <v>157</v>
      </c>
      <c r="C595" s="96">
        <f>C596+C597+C598</f>
        <v>0</v>
      </c>
      <c r="D595" s="96">
        <f t="shared" ref="D595:L595" si="241">D596+D597+D598</f>
        <v>0</v>
      </c>
      <c r="E595" s="96">
        <f t="shared" si="241"/>
        <v>0</v>
      </c>
      <c r="F595" s="96">
        <f t="shared" si="241"/>
        <v>0</v>
      </c>
      <c r="G595" s="96">
        <f t="shared" si="241"/>
        <v>0</v>
      </c>
      <c r="H595" s="96">
        <f t="shared" si="241"/>
        <v>0</v>
      </c>
      <c r="I595" s="96">
        <f t="shared" si="241"/>
        <v>0</v>
      </c>
      <c r="J595" s="96">
        <f t="shared" si="241"/>
        <v>1177000000</v>
      </c>
      <c r="K595" s="96">
        <f t="shared" si="241"/>
        <v>0</v>
      </c>
      <c r="L595" s="96">
        <f t="shared" si="241"/>
        <v>1177000000</v>
      </c>
      <c r="M595" s="9"/>
      <c r="N595" s="9"/>
      <c r="O595" s="9"/>
      <c r="P595" s="221"/>
      <c r="Q595" s="3"/>
    </row>
    <row r="596" spans="1:18" ht="51" hidden="1" customHeight="1" x14ac:dyDescent="0.25">
      <c r="A596" s="5"/>
      <c r="B596" s="39" t="s">
        <v>254</v>
      </c>
      <c r="C596" s="96"/>
      <c r="D596" s="96"/>
      <c r="E596" s="212"/>
      <c r="F596" s="212"/>
      <c r="G596" s="212"/>
      <c r="H596" s="212"/>
      <c r="I596" s="212"/>
      <c r="J596" s="212">
        <v>352000000</v>
      </c>
      <c r="K596" s="212"/>
      <c r="L596" s="212">
        <v>352000000</v>
      </c>
      <c r="M596" s="9"/>
      <c r="N596" s="9"/>
      <c r="O596" s="9"/>
      <c r="P596" s="221" t="s">
        <v>446</v>
      </c>
      <c r="Q596" s="3"/>
    </row>
    <row r="597" spans="1:18" ht="57" hidden="1" customHeight="1" x14ac:dyDescent="0.25">
      <c r="A597" s="5"/>
      <c r="B597" s="210" t="s">
        <v>250</v>
      </c>
      <c r="C597" s="96"/>
      <c r="D597" s="96"/>
      <c r="E597" s="212"/>
      <c r="F597" s="212"/>
      <c r="G597" s="212"/>
      <c r="H597" s="212"/>
      <c r="I597" s="212"/>
      <c r="J597" s="212">
        <v>200000000</v>
      </c>
      <c r="K597" s="212"/>
      <c r="L597" s="212">
        <v>200000000</v>
      </c>
      <c r="M597" s="9"/>
      <c r="N597" s="9"/>
      <c r="O597" s="9"/>
      <c r="P597" s="221" t="s">
        <v>454</v>
      </c>
      <c r="Q597" s="3"/>
    </row>
    <row r="598" spans="1:18" ht="43.5" hidden="1" customHeight="1" x14ac:dyDescent="0.25">
      <c r="A598" s="5"/>
      <c r="B598" s="210" t="s">
        <v>250</v>
      </c>
      <c r="C598" s="96"/>
      <c r="D598" s="96"/>
      <c r="E598" s="212"/>
      <c r="F598" s="212"/>
      <c r="G598" s="212"/>
      <c r="H598" s="212"/>
      <c r="I598" s="212"/>
      <c r="J598" s="212">
        <v>625000000</v>
      </c>
      <c r="K598" s="212"/>
      <c r="L598" s="212">
        <v>625000000</v>
      </c>
      <c r="M598" s="9"/>
      <c r="N598" s="9"/>
      <c r="O598" s="9"/>
      <c r="P598" s="221" t="s">
        <v>448</v>
      </c>
      <c r="Q598" s="3"/>
    </row>
    <row r="599" spans="1:18" ht="15.75" hidden="1" customHeight="1" x14ac:dyDescent="0.25">
      <c r="A599" s="5"/>
      <c r="B599" s="210"/>
      <c r="C599" s="96"/>
      <c r="D599" s="96"/>
      <c r="E599" s="212"/>
      <c r="F599" s="212"/>
      <c r="G599" s="212"/>
      <c r="H599" s="212"/>
      <c r="I599" s="212"/>
      <c r="J599" s="212"/>
      <c r="K599" s="212"/>
      <c r="L599" s="212"/>
      <c r="M599" s="9"/>
      <c r="N599" s="9"/>
      <c r="O599" s="9"/>
      <c r="P599" s="221"/>
      <c r="Q599" s="3"/>
    </row>
    <row r="600" spans="1:18" ht="15.75" hidden="1" customHeight="1" x14ac:dyDescent="0.25">
      <c r="A600" s="5"/>
      <c r="B600" s="221"/>
      <c r="C600" s="96"/>
      <c r="D600" s="96"/>
      <c r="E600" s="96"/>
      <c r="F600" s="96"/>
      <c r="G600" s="96"/>
      <c r="H600" s="96"/>
      <c r="I600" s="212"/>
      <c r="J600" s="212"/>
      <c r="K600" s="212"/>
      <c r="L600" s="212"/>
      <c r="M600" s="9"/>
      <c r="N600" s="9"/>
      <c r="O600" s="9"/>
      <c r="P600" s="215"/>
      <c r="Q600" s="3"/>
    </row>
    <row r="601" spans="1:18" ht="15.75" hidden="1" customHeight="1" x14ac:dyDescent="0.25">
      <c r="A601" s="5"/>
      <c r="B601" s="221"/>
      <c r="C601" s="96"/>
      <c r="D601" s="96"/>
      <c r="E601" s="96"/>
      <c r="F601" s="96"/>
      <c r="G601" s="96"/>
      <c r="H601" s="96"/>
      <c r="I601" s="212"/>
      <c r="J601" s="212"/>
      <c r="K601" s="212"/>
      <c r="L601" s="212"/>
      <c r="M601" s="9"/>
      <c r="N601" s="9"/>
      <c r="O601" s="9"/>
      <c r="P601" s="215"/>
      <c r="Q601" s="3"/>
    </row>
    <row r="602" spans="1:18" ht="15.75" hidden="1" customHeight="1" x14ac:dyDescent="0.25">
      <c r="A602" s="5"/>
      <c r="B602" s="221"/>
      <c r="C602" s="96"/>
      <c r="D602" s="96"/>
      <c r="E602" s="212"/>
      <c r="F602" s="212"/>
      <c r="G602" s="212"/>
      <c r="H602" s="212"/>
      <c r="I602" s="212"/>
      <c r="J602" s="212"/>
      <c r="K602" s="212"/>
      <c r="L602" s="212"/>
      <c r="M602" s="9"/>
      <c r="N602" s="9"/>
      <c r="O602" s="9"/>
      <c r="P602" s="221"/>
      <c r="Q602" s="3"/>
    </row>
    <row r="603" spans="1:18" ht="15.75" hidden="1" customHeight="1" x14ac:dyDescent="0.25">
      <c r="A603" s="5"/>
      <c r="B603" s="221"/>
      <c r="C603" s="96"/>
      <c r="D603" s="96"/>
      <c r="E603" s="212"/>
      <c r="F603" s="212"/>
      <c r="G603" s="212"/>
      <c r="H603" s="212"/>
      <c r="I603" s="212"/>
      <c r="J603" s="212"/>
      <c r="K603" s="212"/>
      <c r="L603" s="212"/>
      <c r="M603" s="9"/>
      <c r="N603" s="9"/>
      <c r="O603" s="9"/>
      <c r="P603" s="215"/>
      <c r="Q603" s="3"/>
    </row>
    <row r="604" spans="1:18" ht="40.5" customHeight="1" x14ac:dyDescent="0.25">
      <c r="A604" s="5" t="s">
        <v>10</v>
      </c>
      <c r="B604" s="98" t="s">
        <v>11</v>
      </c>
      <c r="C604" s="16">
        <f t="shared" ref="C604:L604" si="242">C605+C643+C653+C622+C626+C634+C640+C630+C656+C662</f>
        <v>9630000</v>
      </c>
      <c r="D604" s="16">
        <f t="shared" si="242"/>
        <v>0</v>
      </c>
      <c r="E604" s="16">
        <f t="shared" si="242"/>
        <v>0</v>
      </c>
      <c r="F604" s="16">
        <f t="shared" si="242"/>
        <v>0</v>
      </c>
      <c r="G604" s="16">
        <f t="shared" si="242"/>
        <v>0</v>
      </c>
      <c r="H604" s="16">
        <f t="shared" si="242"/>
        <v>0</v>
      </c>
      <c r="I604" s="16">
        <f t="shared" si="242"/>
        <v>909555</v>
      </c>
      <c r="J604" s="16">
        <f t="shared" si="242"/>
        <v>5355688</v>
      </c>
      <c r="K604" s="16">
        <f t="shared" si="242"/>
        <v>1148749187</v>
      </c>
      <c r="L604" s="16">
        <f t="shared" si="242"/>
        <v>6468611</v>
      </c>
      <c r="M604" s="204"/>
      <c r="N604" s="204"/>
      <c r="O604" s="204"/>
      <c r="P604" s="221"/>
      <c r="Q604" s="3"/>
    </row>
    <row r="605" spans="1:18" ht="39" customHeight="1" x14ac:dyDescent="0.25">
      <c r="A605" s="5" t="s">
        <v>12</v>
      </c>
      <c r="B605" s="87" t="s">
        <v>13</v>
      </c>
      <c r="C605" s="16">
        <f>C606+C608</f>
        <v>4466752</v>
      </c>
      <c r="D605" s="16">
        <f t="shared" ref="D605:L605" si="243">D606+D608</f>
        <v>0</v>
      </c>
      <c r="E605" s="16">
        <f t="shared" si="243"/>
        <v>0</v>
      </c>
      <c r="F605" s="16">
        <f t="shared" si="243"/>
        <v>0</v>
      </c>
      <c r="G605" s="16">
        <f t="shared" si="243"/>
        <v>0</v>
      </c>
      <c r="H605" s="16">
        <f t="shared" si="243"/>
        <v>0</v>
      </c>
      <c r="I605" s="16">
        <f t="shared" si="243"/>
        <v>0</v>
      </c>
      <c r="J605" s="16">
        <f t="shared" si="243"/>
        <v>1522621</v>
      </c>
      <c r="K605" s="16">
        <f t="shared" si="243"/>
        <v>0</v>
      </c>
      <c r="L605" s="16">
        <f t="shared" si="243"/>
        <v>2635544</v>
      </c>
      <c r="M605" s="204"/>
      <c r="N605" s="204"/>
      <c r="O605" s="204"/>
      <c r="P605" s="221"/>
      <c r="Q605" s="3"/>
    </row>
    <row r="606" spans="1:18" ht="25.5" hidden="1" customHeight="1" x14ac:dyDescent="0.25">
      <c r="A606" s="5"/>
      <c r="B606" s="78" t="s">
        <v>435</v>
      </c>
      <c r="C606" s="96">
        <f>C607</f>
        <v>0</v>
      </c>
      <c r="D606" s="96">
        <f t="shared" ref="D606:L606" si="244">D607</f>
        <v>0</v>
      </c>
      <c r="E606" s="96">
        <f t="shared" si="244"/>
        <v>0</v>
      </c>
      <c r="F606" s="96">
        <f t="shared" si="244"/>
        <v>0</v>
      </c>
      <c r="G606" s="96">
        <f t="shared" si="244"/>
        <v>0</v>
      </c>
      <c r="H606" s="96">
        <f t="shared" si="244"/>
        <v>0</v>
      </c>
      <c r="I606" s="96">
        <f t="shared" si="244"/>
        <v>0</v>
      </c>
      <c r="J606" s="96">
        <f t="shared" si="244"/>
        <v>0</v>
      </c>
      <c r="K606" s="96">
        <f t="shared" si="244"/>
        <v>0</v>
      </c>
      <c r="L606" s="96">
        <f t="shared" si="244"/>
        <v>0</v>
      </c>
      <c r="M606" s="204"/>
      <c r="N606" s="204"/>
      <c r="O606" s="204"/>
      <c r="P606" s="221"/>
      <c r="Q606" s="3"/>
    </row>
    <row r="607" spans="1:18" ht="15.75" hidden="1" customHeight="1" x14ac:dyDescent="0.25">
      <c r="A607" s="2"/>
      <c r="B607" s="221"/>
      <c r="C607" s="212"/>
      <c r="D607" s="96"/>
      <c r="E607" s="212"/>
      <c r="F607" s="96"/>
      <c r="G607" s="96"/>
      <c r="H607" s="96"/>
      <c r="I607" s="212"/>
      <c r="J607" s="96"/>
      <c r="K607" s="96"/>
      <c r="L607" s="96"/>
      <c r="M607" s="204"/>
      <c r="N607" s="204"/>
      <c r="O607" s="204"/>
      <c r="P607" s="221"/>
      <c r="Q607" s="3"/>
    </row>
    <row r="608" spans="1:18" ht="43.5" customHeight="1" x14ac:dyDescent="0.25">
      <c r="A608" s="2"/>
      <c r="B608" s="171" t="s">
        <v>161</v>
      </c>
      <c r="C608" s="96">
        <f>SUM(C609:C620)</f>
        <v>4466752</v>
      </c>
      <c r="D608" s="96">
        <f t="shared" ref="D608:L608" si="245">SUM(D609:D620)</f>
        <v>0</v>
      </c>
      <c r="E608" s="96">
        <f t="shared" si="245"/>
        <v>0</v>
      </c>
      <c r="F608" s="96">
        <f t="shared" si="245"/>
        <v>0</v>
      </c>
      <c r="G608" s="96">
        <f t="shared" si="245"/>
        <v>0</v>
      </c>
      <c r="H608" s="96">
        <f t="shared" si="245"/>
        <v>0</v>
      </c>
      <c r="I608" s="96">
        <f t="shared" si="245"/>
        <v>0</v>
      </c>
      <c r="J608" s="96">
        <f t="shared" si="245"/>
        <v>1522621</v>
      </c>
      <c r="K608" s="96">
        <f t="shared" si="245"/>
        <v>0</v>
      </c>
      <c r="L608" s="96">
        <f t="shared" si="245"/>
        <v>2635544</v>
      </c>
      <c r="M608" s="204"/>
      <c r="N608" s="204"/>
      <c r="O608" s="204"/>
      <c r="P608" s="221"/>
      <c r="Q608" s="3"/>
    </row>
    <row r="609" spans="1:17" ht="86.25" hidden="1" customHeight="1" x14ac:dyDescent="0.25">
      <c r="A609" s="2"/>
      <c r="B609" s="221" t="s">
        <v>261</v>
      </c>
      <c r="C609" s="212"/>
      <c r="D609" s="212"/>
      <c r="E609" s="212"/>
      <c r="F609" s="212"/>
      <c r="G609" s="212"/>
      <c r="H609" s="212"/>
      <c r="I609" s="212"/>
      <c r="J609" s="212"/>
      <c r="K609" s="212"/>
      <c r="L609" s="212">
        <v>881450</v>
      </c>
      <c r="M609" s="204"/>
      <c r="N609" s="204"/>
      <c r="O609" s="204"/>
      <c r="P609" s="221" t="s">
        <v>424</v>
      </c>
      <c r="Q609" s="3"/>
    </row>
    <row r="610" spans="1:17" ht="53.25" hidden="1" customHeight="1" x14ac:dyDescent="0.25">
      <c r="A610" s="2"/>
      <c r="B610" s="221" t="s">
        <v>427</v>
      </c>
      <c r="C610" s="212"/>
      <c r="D610" s="212"/>
      <c r="E610" s="212"/>
      <c r="F610" s="212"/>
      <c r="G610" s="212"/>
      <c r="H610" s="212"/>
      <c r="I610" s="212"/>
      <c r="J610" s="212"/>
      <c r="K610" s="212"/>
      <c r="L610" s="212">
        <v>481473</v>
      </c>
      <c r="M610" s="204"/>
      <c r="N610" s="204"/>
      <c r="O610" s="204"/>
      <c r="P610" s="221" t="s">
        <v>516</v>
      </c>
      <c r="Q610" s="3"/>
    </row>
    <row r="611" spans="1:17" ht="43.5" customHeight="1" x14ac:dyDescent="0.25">
      <c r="A611" s="2"/>
      <c r="B611" s="234" t="s">
        <v>651</v>
      </c>
      <c r="C611" s="212">
        <v>800000</v>
      </c>
      <c r="D611" s="212"/>
      <c r="E611" s="212"/>
      <c r="F611" s="212"/>
      <c r="G611" s="212"/>
      <c r="H611" s="212"/>
      <c r="I611" s="212"/>
      <c r="J611" s="212"/>
      <c r="K611" s="212"/>
      <c r="L611" s="212"/>
      <c r="M611" s="204"/>
      <c r="N611" s="204"/>
      <c r="O611" s="204"/>
      <c r="P611" s="221" t="s">
        <v>653</v>
      </c>
      <c r="Q611" s="3"/>
    </row>
    <row r="612" spans="1:17" ht="42" hidden="1" customHeight="1" x14ac:dyDescent="0.25">
      <c r="A612" s="2"/>
      <c r="B612" s="234"/>
      <c r="C612" s="212"/>
      <c r="D612" s="212"/>
      <c r="E612" s="212"/>
      <c r="F612" s="212"/>
      <c r="G612" s="212"/>
      <c r="H612" s="212"/>
      <c r="I612" s="212"/>
      <c r="J612" s="212">
        <v>200000</v>
      </c>
      <c r="K612" s="212"/>
      <c r="L612" s="212">
        <v>200000</v>
      </c>
      <c r="M612" s="204"/>
      <c r="N612" s="204"/>
      <c r="O612" s="204"/>
      <c r="P612" s="221" t="s">
        <v>279</v>
      </c>
      <c r="Q612" s="3"/>
    </row>
    <row r="613" spans="1:17" ht="42" customHeight="1" x14ac:dyDescent="0.25">
      <c r="A613" s="2"/>
      <c r="B613" s="234" t="s">
        <v>262</v>
      </c>
      <c r="C613" s="212">
        <v>1171700</v>
      </c>
      <c r="D613" s="212"/>
      <c r="E613" s="212"/>
      <c r="F613" s="212"/>
      <c r="G613" s="212"/>
      <c r="H613" s="212"/>
      <c r="I613" s="212"/>
      <c r="J613" s="212"/>
      <c r="K613" s="212"/>
      <c r="L613" s="212"/>
      <c r="M613" s="204"/>
      <c r="N613" s="204"/>
      <c r="O613" s="204"/>
      <c r="P613" s="221" t="s">
        <v>653</v>
      </c>
      <c r="Q613" s="3"/>
    </row>
    <row r="614" spans="1:17" ht="43.5" hidden="1" customHeight="1" x14ac:dyDescent="0.25">
      <c r="A614" s="2"/>
      <c r="B614" s="234"/>
      <c r="C614" s="212"/>
      <c r="D614" s="212"/>
      <c r="E614" s="212"/>
      <c r="F614" s="212"/>
      <c r="G614" s="212"/>
      <c r="H614" s="212"/>
      <c r="I614" s="212"/>
      <c r="J614" s="212">
        <v>292925</v>
      </c>
      <c r="K614" s="212"/>
      <c r="L614" s="212">
        <v>292925</v>
      </c>
      <c r="M614" s="204"/>
      <c r="N614" s="204"/>
      <c r="O614" s="204"/>
      <c r="P614" s="221" t="s">
        <v>268</v>
      </c>
      <c r="Q614" s="3"/>
    </row>
    <row r="615" spans="1:17" ht="45" customHeight="1" x14ac:dyDescent="0.25">
      <c r="A615" s="2"/>
      <c r="B615" s="234" t="s">
        <v>652</v>
      </c>
      <c r="C615" s="212">
        <v>3118784</v>
      </c>
      <c r="D615" s="212"/>
      <c r="E615" s="212"/>
      <c r="F615" s="212"/>
      <c r="G615" s="212"/>
      <c r="H615" s="212"/>
      <c r="I615" s="212"/>
      <c r="J615" s="212"/>
      <c r="K615" s="212"/>
      <c r="L615" s="212"/>
      <c r="M615" s="204"/>
      <c r="N615" s="204"/>
      <c r="O615" s="204"/>
      <c r="P615" s="221" t="s">
        <v>653</v>
      </c>
      <c r="Q615" s="3"/>
    </row>
    <row r="616" spans="1:17" ht="45" hidden="1" customHeight="1" x14ac:dyDescent="0.25">
      <c r="A616" s="2"/>
      <c r="B616" s="234"/>
      <c r="C616" s="212"/>
      <c r="D616" s="212"/>
      <c r="E616" s="212"/>
      <c r="F616" s="212"/>
      <c r="G616" s="212"/>
      <c r="H616" s="212"/>
      <c r="I616" s="212"/>
      <c r="J616" s="212">
        <v>779696</v>
      </c>
      <c r="K616" s="212"/>
      <c r="L616" s="212">
        <v>623763</v>
      </c>
      <c r="M616" s="204"/>
      <c r="N616" s="204"/>
      <c r="O616" s="204"/>
      <c r="P616" s="221" t="s">
        <v>268</v>
      </c>
      <c r="Q616" s="3"/>
    </row>
    <row r="617" spans="1:17" ht="45.75" customHeight="1" x14ac:dyDescent="0.25">
      <c r="A617" s="2"/>
      <c r="B617" s="234" t="s">
        <v>263</v>
      </c>
      <c r="C617" s="212">
        <v>-623732</v>
      </c>
      <c r="D617" s="96"/>
      <c r="E617" s="96"/>
      <c r="F617" s="96"/>
      <c r="G617" s="96"/>
      <c r="H617" s="96"/>
      <c r="I617" s="212"/>
      <c r="J617" s="212"/>
      <c r="K617" s="96"/>
      <c r="L617" s="96"/>
      <c r="M617" s="204"/>
      <c r="N617" s="204"/>
      <c r="O617" s="204"/>
      <c r="P617" s="221" t="s">
        <v>654</v>
      </c>
      <c r="Q617" s="3"/>
    </row>
    <row r="618" spans="1:17" ht="54" hidden="1" customHeight="1" x14ac:dyDescent="0.25">
      <c r="A618" s="2"/>
      <c r="B618" s="234"/>
      <c r="C618" s="212"/>
      <c r="D618" s="96"/>
      <c r="E618" s="212"/>
      <c r="F618" s="96"/>
      <c r="G618" s="96"/>
      <c r="H618" s="96"/>
      <c r="I618" s="212"/>
      <c r="J618" s="212"/>
      <c r="K618" s="96"/>
      <c r="L618" s="212">
        <v>155933</v>
      </c>
      <c r="M618" s="204"/>
      <c r="N618" s="204"/>
      <c r="O618" s="204"/>
      <c r="P618" s="221" t="s">
        <v>267</v>
      </c>
      <c r="Q618" s="3"/>
    </row>
    <row r="619" spans="1:17" ht="52.5" hidden="1" customHeight="1" x14ac:dyDescent="0.25">
      <c r="A619" s="2"/>
      <c r="B619" s="221" t="s">
        <v>264</v>
      </c>
      <c r="C619" s="212"/>
      <c r="D619" s="96"/>
      <c r="E619" s="212"/>
      <c r="F619" s="96"/>
      <c r="G619" s="96"/>
      <c r="H619" s="96"/>
      <c r="I619" s="212"/>
      <c r="J619" s="212">
        <v>250000</v>
      </c>
      <c r="K619" s="96"/>
      <c r="L619" s="96"/>
      <c r="M619" s="204"/>
      <c r="N619" s="204"/>
      <c r="O619" s="204"/>
      <c r="P619" s="221" t="s">
        <v>428</v>
      </c>
      <c r="Q619" s="3"/>
    </row>
    <row r="620" spans="1:17" ht="42" hidden="1" customHeight="1" x14ac:dyDescent="0.25">
      <c r="A620" s="2"/>
      <c r="B620" s="221"/>
      <c r="C620" s="212"/>
      <c r="D620" s="212"/>
      <c r="E620" s="212"/>
      <c r="F620" s="212"/>
      <c r="G620" s="212"/>
      <c r="H620" s="212"/>
      <c r="I620" s="212"/>
      <c r="J620" s="212"/>
      <c r="K620" s="212"/>
      <c r="L620" s="212"/>
      <c r="M620" s="204"/>
      <c r="N620" s="204"/>
      <c r="O620" s="204"/>
      <c r="P620" s="221"/>
      <c r="Q620" s="3"/>
    </row>
    <row r="621" spans="1:17" ht="15.75" hidden="1" customHeight="1" x14ac:dyDescent="0.25">
      <c r="A621" s="2"/>
      <c r="B621" s="221"/>
      <c r="C621" s="212"/>
      <c r="D621" s="212"/>
      <c r="E621" s="212"/>
      <c r="F621" s="212"/>
      <c r="G621" s="212"/>
      <c r="H621" s="212"/>
      <c r="I621" s="212"/>
      <c r="J621" s="212"/>
      <c r="K621" s="212"/>
      <c r="L621" s="212"/>
      <c r="M621" s="204"/>
      <c r="N621" s="204"/>
      <c r="O621" s="204"/>
      <c r="P621" s="221"/>
      <c r="Q621" s="3"/>
    </row>
    <row r="622" spans="1:17" ht="38.25" customHeight="1" x14ac:dyDescent="0.25">
      <c r="A622" s="4" t="s">
        <v>133</v>
      </c>
      <c r="B622" s="178" t="s">
        <v>134</v>
      </c>
      <c r="C622" s="16">
        <f t="shared" ref="C622:L622" si="246">C623</f>
        <v>1958500</v>
      </c>
      <c r="D622" s="16">
        <f t="shared" si="246"/>
        <v>0</v>
      </c>
      <c r="E622" s="16">
        <f t="shared" si="246"/>
        <v>0</v>
      </c>
      <c r="F622" s="16">
        <f t="shared" si="246"/>
        <v>0</v>
      </c>
      <c r="G622" s="16">
        <f t="shared" si="246"/>
        <v>0</v>
      </c>
      <c r="H622" s="16">
        <f t="shared" si="246"/>
        <v>0</v>
      </c>
      <c r="I622" s="16">
        <f t="shared" si="246"/>
        <v>0</v>
      </c>
      <c r="J622" s="16">
        <f t="shared" si="246"/>
        <v>489625</v>
      </c>
      <c r="K622" s="16">
        <f t="shared" si="246"/>
        <v>0</v>
      </c>
      <c r="L622" s="16">
        <f t="shared" si="246"/>
        <v>489625</v>
      </c>
      <c r="M622" s="75"/>
      <c r="N622" s="36"/>
      <c r="O622" s="36"/>
      <c r="P622" s="76"/>
      <c r="Q622" s="3"/>
    </row>
    <row r="623" spans="1:17" ht="42" customHeight="1" x14ac:dyDescent="0.25">
      <c r="A623" s="4"/>
      <c r="B623" s="171" t="s">
        <v>161</v>
      </c>
      <c r="C623" s="212">
        <f>C624+C625</f>
        <v>1958500</v>
      </c>
      <c r="D623" s="212">
        <f t="shared" ref="D623:O623" si="247">D624+D625</f>
        <v>0</v>
      </c>
      <c r="E623" s="212">
        <f t="shared" si="247"/>
        <v>0</v>
      </c>
      <c r="F623" s="212">
        <f t="shared" si="247"/>
        <v>0</v>
      </c>
      <c r="G623" s="212">
        <f t="shared" si="247"/>
        <v>0</v>
      </c>
      <c r="H623" s="212">
        <f t="shared" si="247"/>
        <v>0</v>
      </c>
      <c r="I623" s="212">
        <f t="shared" si="247"/>
        <v>0</v>
      </c>
      <c r="J623" s="212">
        <f t="shared" si="247"/>
        <v>489625</v>
      </c>
      <c r="K623" s="212">
        <f t="shared" si="247"/>
        <v>0</v>
      </c>
      <c r="L623" s="212">
        <f t="shared" si="247"/>
        <v>489625</v>
      </c>
      <c r="M623" s="212">
        <f t="shared" si="247"/>
        <v>0</v>
      </c>
      <c r="N623" s="212">
        <f t="shared" si="247"/>
        <v>0</v>
      </c>
      <c r="O623" s="212">
        <f t="shared" si="247"/>
        <v>0</v>
      </c>
      <c r="P623" s="221"/>
      <c r="Q623" s="3"/>
    </row>
    <row r="624" spans="1:17" ht="44.25" customHeight="1" x14ac:dyDescent="0.25">
      <c r="A624" s="4"/>
      <c r="B624" s="235" t="s">
        <v>266</v>
      </c>
      <c r="C624" s="212">
        <v>1958500</v>
      </c>
      <c r="D624" s="212"/>
      <c r="E624" s="212"/>
      <c r="F624" s="212"/>
      <c r="G624" s="212"/>
      <c r="H624" s="212"/>
      <c r="I624" s="212"/>
      <c r="J624" s="212"/>
      <c r="K624" s="212"/>
      <c r="L624" s="212"/>
      <c r="M624" s="204"/>
      <c r="N624" s="204"/>
      <c r="O624" s="204"/>
      <c r="P624" s="221" t="s">
        <v>653</v>
      </c>
      <c r="Q624" s="3"/>
    </row>
    <row r="625" spans="1:17" ht="36.75" hidden="1" customHeight="1" x14ac:dyDescent="0.25">
      <c r="A625" s="4"/>
      <c r="B625" s="235"/>
      <c r="C625" s="212"/>
      <c r="D625" s="212"/>
      <c r="E625" s="212"/>
      <c r="F625" s="212"/>
      <c r="G625" s="212"/>
      <c r="H625" s="212"/>
      <c r="I625" s="212"/>
      <c r="J625" s="212">
        <v>489625</v>
      </c>
      <c r="K625" s="212"/>
      <c r="L625" s="212">
        <v>489625</v>
      </c>
      <c r="M625" s="204"/>
      <c r="N625" s="204"/>
      <c r="O625" s="204"/>
      <c r="P625" s="221" t="s">
        <v>429</v>
      </c>
      <c r="Q625" s="3"/>
    </row>
    <row r="626" spans="1:17" ht="63.75" customHeight="1" x14ac:dyDescent="0.25">
      <c r="A626" s="4" t="s">
        <v>135</v>
      </c>
      <c r="B626" s="178" t="s">
        <v>136</v>
      </c>
      <c r="C626" s="16">
        <f t="shared" ref="C626:O627" si="248">C627</f>
        <v>3204748</v>
      </c>
      <c r="D626" s="16">
        <f t="shared" si="248"/>
        <v>0</v>
      </c>
      <c r="E626" s="16">
        <f t="shared" si="248"/>
        <v>0</v>
      </c>
      <c r="F626" s="16">
        <f t="shared" si="248"/>
        <v>0</v>
      </c>
      <c r="G626" s="16">
        <f t="shared" si="248"/>
        <v>0</v>
      </c>
      <c r="H626" s="16">
        <f t="shared" si="248"/>
        <v>0</v>
      </c>
      <c r="I626" s="16">
        <f t="shared" si="248"/>
        <v>0</v>
      </c>
      <c r="J626" s="16">
        <f t="shared" si="248"/>
        <v>801187</v>
      </c>
      <c r="K626" s="16">
        <f t="shared" si="248"/>
        <v>801187</v>
      </c>
      <c r="L626" s="16">
        <f t="shared" si="248"/>
        <v>801187</v>
      </c>
      <c r="M626" s="204"/>
      <c r="N626" s="204"/>
      <c r="O626" s="204"/>
      <c r="P626" s="230"/>
      <c r="Q626" s="3"/>
    </row>
    <row r="627" spans="1:17" ht="39" customHeight="1" x14ac:dyDescent="0.25">
      <c r="A627" s="5"/>
      <c r="B627" s="171" t="s">
        <v>161</v>
      </c>
      <c r="C627" s="96">
        <f>C628+C629</f>
        <v>3204748</v>
      </c>
      <c r="D627" s="96">
        <f t="shared" ref="D627:L627" si="249">D628+D629</f>
        <v>0</v>
      </c>
      <c r="E627" s="96">
        <f t="shared" si="249"/>
        <v>0</v>
      </c>
      <c r="F627" s="96">
        <f t="shared" si="249"/>
        <v>0</v>
      </c>
      <c r="G627" s="96">
        <f t="shared" si="249"/>
        <v>0</v>
      </c>
      <c r="H627" s="96">
        <f t="shared" si="249"/>
        <v>0</v>
      </c>
      <c r="I627" s="96">
        <f t="shared" si="249"/>
        <v>0</v>
      </c>
      <c r="J627" s="96">
        <f t="shared" si="249"/>
        <v>801187</v>
      </c>
      <c r="K627" s="96">
        <f t="shared" si="249"/>
        <v>801187</v>
      </c>
      <c r="L627" s="96">
        <f t="shared" si="249"/>
        <v>801187</v>
      </c>
      <c r="M627" s="212">
        <f t="shared" si="248"/>
        <v>0</v>
      </c>
      <c r="N627" s="212">
        <f t="shared" si="248"/>
        <v>0</v>
      </c>
      <c r="O627" s="212">
        <f t="shared" si="248"/>
        <v>0</v>
      </c>
      <c r="P627" s="230"/>
      <c r="Q627" s="3"/>
    </row>
    <row r="628" spans="1:17" ht="44.25" customHeight="1" x14ac:dyDescent="0.25">
      <c r="A628" s="5"/>
      <c r="B628" s="242" t="s">
        <v>269</v>
      </c>
      <c r="C628" s="212">
        <v>3204748</v>
      </c>
      <c r="D628" s="212"/>
      <c r="E628" s="212"/>
      <c r="F628" s="212"/>
      <c r="G628" s="212"/>
      <c r="H628" s="212"/>
      <c r="I628" s="212"/>
      <c r="J628" s="212"/>
      <c r="K628" s="212"/>
      <c r="L628" s="212"/>
      <c r="M628" s="212"/>
      <c r="N628" s="212"/>
      <c r="O628" s="212"/>
      <c r="P628" s="230" t="s">
        <v>653</v>
      </c>
      <c r="Q628" s="3"/>
    </row>
    <row r="629" spans="1:17" ht="42" hidden="1" customHeight="1" x14ac:dyDescent="0.25">
      <c r="A629" s="5"/>
      <c r="B629" s="242"/>
      <c r="C629" s="212"/>
      <c r="D629" s="96"/>
      <c r="E629" s="96"/>
      <c r="F629" s="96"/>
      <c r="G629" s="96"/>
      <c r="H629" s="96"/>
      <c r="I629" s="96"/>
      <c r="J629" s="212">
        <v>801187</v>
      </c>
      <c r="K629" s="212">
        <v>801187</v>
      </c>
      <c r="L629" s="212">
        <v>801187</v>
      </c>
      <c r="M629" s="204"/>
      <c r="N629" s="204"/>
      <c r="O629" s="204"/>
      <c r="P629" s="230" t="s">
        <v>429</v>
      </c>
      <c r="Q629" s="3"/>
    </row>
    <row r="630" spans="1:17" ht="38.25" hidden="1" customHeight="1" x14ac:dyDescent="0.25">
      <c r="A630" s="4" t="s">
        <v>225</v>
      </c>
      <c r="B630" s="178" t="s">
        <v>226</v>
      </c>
      <c r="C630" s="16">
        <f t="shared" ref="C630:L631" si="250">C631</f>
        <v>0</v>
      </c>
      <c r="D630" s="16">
        <f t="shared" si="250"/>
        <v>0</v>
      </c>
      <c r="E630" s="16">
        <f t="shared" si="250"/>
        <v>0</v>
      </c>
      <c r="F630" s="16">
        <f t="shared" si="250"/>
        <v>0</v>
      </c>
      <c r="G630" s="16">
        <f t="shared" si="250"/>
        <v>0</v>
      </c>
      <c r="H630" s="16">
        <f t="shared" si="250"/>
        <v>0</v>
      </c>
      <c r="I630" s="16">
        <f t="shared" si="250"/>
        <v>0</v>
      </c>
      <c r="J630" s="16">
        <f t="shared" si="250"/>
        <v>0</v>
      </c>
      <c r="K630" s="16">
        <f t="shared" si="250"/>
        <v>0</v>
      </c>
      <c r="L630" s="16">
        <f t="shared" si="250"/>
        <v>0</v>
      </c>
      <c r="M630" s="204"/>
      <c r="N630" s="204"/>
      <c r="O630" s="204"/>
      <c r="P630" s="230"/>
      <c r="Q630" s="3"/>
    </row>
    <row r="631" spans="1:17" ht="38.25" hidden="1" customHeight="1" x14ac:dyDescent="0.25">
      <c r="A631" s="5"/>
      <c r="B631" s="171" t="s">
        <v>161</v>
      </c>
      <c r="C631" s="212">
        <f t="shared" si="250"/>
        <v>0</v>
      </c>
      <c r="D631" s="212">
        <f t="shared" si="250"/>
        <v>0</v>
      </c>
      <c r="E631" s="96">
        <f t="shared" si="250"/>
        <v>0</v>
      </c>
      <c r="F631" s="96">
        <f t="shared" si="250"/>
        <v>0</v>
      </c>
      <c r="G631" s="96"/>
      <c r="H631" s="96"/>
      <c r="I631" s="212">
        <f t="shared" si="250"/>
        <v>0</v>
      </c>
      <c r="J631" s="212">
        <f t="shared" si="250"/>
        <v>0</v>
      </c>
      <c r="K631" s="212">
        <f t="shared" si="250"/>
        <v>0</v>
      </c>
      <c r="L631" s="212">
        <f t="shared" si="250"/>
        <v>0</v>
      </c>
      <c r="M631" s="204"/>
      <c r="N631" s="204"/>
      <c r="O631" s="204"/>
      <c r="P631" s="230"/>
      <c r="Q631" s="3"/>
    </row>
    <row r="632" spans="1:17" ht="15.75" hidden="1" customHeight="1" x14ac:dyDescent="0.25">
      <c r="A632" s="5"/>
      <c r="B632" s="230"/>
      <c r="C632" s="212"/>
      <c r="D632" s="96"/>
      <c r="E632" s="212"/>
      <c r="F632" s="212"/>
      <c r="G632" s="212"/>
      <c r="H632" s="212"/>
      <c r="I632" s="96"/>
      <c r="J632" s="212"/>
      <c r="K632" s="96"/>
      <c r="L632" s="212"/>
      <c r="M632" s="204"/>
      <c r="N632" s="204"/>
      <c r="O632" s="204"/>
      <c r="P632" s="230"/>
      <c r="Q632" s="3"/>
    </row>
    <row r="633" spans="1:17" ht="15.75" hidden="1" customHeight="1" x14ac:dyDescent="0.25">
      <c r="A633" s="5"/>
      <c r="B633" s="232"/>
      <c r="C633" s="212"/>
      <c r="D633" s="96"/>
      <c r="E633" s="96"/>
      <c r="F633" s="96"/>
      <c r="G633" s="96"/>
      <c r="H633" s="96"/>
      <c r="I633" s="96"/>
      <c r="J633" s="96"/>
      <c r="K633" s="96"/>
      <c r="L633" s="96"/>
      <c r="M633" s="204"/>
      <c r="N633" s="204"/>
      <c r="O633" s="204"/>
      <c r="P633" s="230"/>
      <c r="Q633" s="3"/>
    </row>
    <row r="634" spans="1:17" ht="51" hidden="1" customHeight="1" x14ac:dyDescent="0.25">
      <c r="A634" s="4" t="s">
        <v>137</v>
      </c>
      <c r="B634" s="178" t="s">
        <v>138</v>
      </c>
      <c r="C634" s="16">
        <f>C636+C637</f>
        <v>0</v>
      </c>
      <c r="D634" s="16">
        <f t="shared" ref="D634:K634" si="251">D636+D637</f>
        <v>0</v>
      </c>
      <c r="E634" s="16">
        <f>E636+E637</f>
        <v>0</v>
      </c>
      <c r="F634" s="16">
        <f t="shared" si="251"/>
        <v>0</v>
      </c>
      <c r="G634" s="16">
        <f t="shared" si="251"/>
        <v>0</v>
      </c>
      <c r="H634" s="16">
        <f t="shared" si="251"/>
        <v>0</v>
      </c>
      <c r="I634" s="16">
        <f t="shared" si="251"/>
        <v>0</v>
      </c>
      <c r="J634" s="16">
        <f t="shared" si="251"/>
        <v>0</v>
      </c>
      <c r="K634" s="16">
        <f t="shared" si="251"/>
        <v>0</v>
      </c>
      <c r="L634" s="16">
        <f t="shared" ref="L634" si="252">L635</f>
        <v>0</v>
      </c>
      <c r="M634" s="204"/>
      <c r="N634" s="204"/>
      <c r="O634" s="204"/>
      <c r="P634" s="230"/>
      <c r="Q634" s="3"/>
    </row>
    <row r="635" spans="1:17" ht="38.25" hidden="1" customHeight="1" x14ac:dyDescent="0.25">
      <c r="A635" s="5"/>
      <c r="B635" s="171" t="s">
        <v>161</v>
      </c>
      <c r="C635" s="96">
        <f>C636+C637</f>
        <v>0</v>
      </c>
      <c r="D635" s="96">
        <f t="shared" ref="D635:L635" si="253">D636+D637</f>
        <v>0</v>
      </c>
      <c r="E635" s="96">
        <f t="shared" si="253"/>
        <v>0</v>
      </c>
      <c r="F635" s="96">
        <f t="shared" si="253"/>
        <v>0</v>
      </c>
      <c r="G635" s="96">
        <f t="shared" si="253"/>
        <v>0</v>
      </c>
      <c r="H635" s="96">
        <f t="shared" si="253"/>
        <v>0</v>
      </c>
      <c r="I635" s="96">
        <f t="shared" si="253"/>
        <v>0</v>
      </c>
      <c r="J635" s="96">
        <f t="shared" si="253"/>
        <v>0</v>
      </c>
      <c r="K635" s="96">
        <f t="shared" si="253"/>
        <v>0</v>
      </c>
      <c r="L635" s="96">
        <f t="shared" si="253"/>
        <v>0</v>
      </c>
      <c r="M635" s="77"/>
      <c r="N635" s="77"/>
      <c r="O635" s="77"/>
      <c r="P635" s="78"/>
      <c r="Q635" s="3"/>
    </row>
    <row r="636" spans="1:17" ht="15.75" hidden="1" customHeight="1" x14ac:dyDescent="0.25">
      <c r="A636" s="5"/>
      <c r="B636" s="231"/>
      <c r="C636" s="212"/>
      <c r="D636" s="96"/>
      <c r="E636" s="212"/>
      <c r="F636" s="212"/>
      <c r="G636" s="212"/>
      <c r="H636" s="212"/>
      <c r="I636" s="96"/>
      <c r="J636" s="96"/>
      <c r="K636" s="96"/>
      <c r="L636" s="96"/>
      <c r="M636" s="204"/>
      <c r="N636" s="204"/>
      <c r="O636" s="204"/>
      <c r="P636" s="230"/>
      <c r="Q636" s="3"/>
    </row>
    <row r="637" spans="1:17" ht="15.75" hidden="1" customHeight="1" x14ac:dyDescent="0.25">
      <c r="A637" s="5"/>
      <c r="B637" s="230"/>
      <c r="C637" s="212"/>
      <c r="D637" s="96"/>
      <c r="E637" s="212"/>
      <c r="F637" s="212"/>
      <c r="G637" s="212"/>
      <c r="H637" s="212"/>
      <c r="I637" s="96"/>
      <c r="J637" s="96"/>
      <c r="K637" s="96"/>
      <c r="L637" s="96"/>
      <c r="M637" s="204"/>
      <c r="N637" s="204"/>
      <c r="O637" s="204"/>
      <c r="P637" s="230"/>
      <c r="Q637" s="3"/>
    </row>
    <row r="638" spans="1:17" ht="15.75" hidden="1" customHeight="1" x14ac:dyDescent="0.25">
      <c r="A638" s="2"/>
      <c r="B638" s="232"/>
      <c r="C638" s="212"/>
      <c r="D638" s="212"/>
      <c r="E638" s="212"/>
      <c r="F638" s="212"/>
      <c r="G638" s="212"/>
      <c r="H638" s="212"/>
      <c r="I638" s="212"/>
      <c r="J638" s="212"/>
      <c r="K638" s="212"/>
      <c r="L638" s="212"/>
      <c r="M638" s="204"/>
      <c r="N638" s="204"/>
      <c r="O638" s="204"/>
      <c r="P638" s="230"/>
      <c r="Q638" s="3"/>
    </row>
    <row r="639" spans="1:17" ht="15.75" hidden="1" customHeight="1" x14ac:dyDescent="0.25">
      <c r="A639" s="5"/>
      <c r="B639" s="101"/>
      <c r="C639" s="212"/>
      <c r="D639" s="212"/>
      <c r="E639" s="212"/>
      <c r="F639" s="212"/>
      <c r="G639" s="212"/>
      <c r="H639" s="212"/>
      <c r="I639" s="212"/>
      <c r="J639" s="212"/>
      <c r="K639" s="212"/>
      <c r="L639" s="212"/>
      <c r="M639" s="80"/>
      <c r="N639" s="80"/>
      <c r="O639" s="80"/>
      <c r="P639" s="230"/>
      <c r="Q639" s="3"/>
    </row>
    <row r="640" spans="1:17" ht="91.5" customHeight="1" x14ac:dyDescent="0.25">
      <c r="A640" s="4" t="s">
        <v>156</v>
      </c>
      <c r="B640" s="178" t="s">
        <v>544</v>
      </c>
      <c r="C640" s="16">
        <f t="shared" ref="C640:H640" si="254">C641</f>
        <v>0</v>
      </c>
      <c r="D640" s="16">
        <f t="shared" si="254"/>
        <v>0</v>
      </c>
      <c r="E640" s="16">
        <f t="shared" si="254"/>
        <v>0</v>
      </c>
      <c r="F640" s="16">
        <f t="shared" si="254"/>
        <v>0</v>
      </c>
      <c r="G640" s="16">
        <f t="shared" si="254"/>
        <v>0</v>
      </c>
      <c r="H640" s="16">
        <f t="shared" si="254"/>
        <v>0</v>
      </c>
      <c r="I640" s="16">
        <f>I641</f>
        <v>7849</v>
      </c>
      <c r="J640" s="16">
        <f t="shared" ref="J640:L640" si="255">J641</f>
        <v>0</v>
      </c>
      <c r="K640" s="16">
        <f t="shared" si="255"/>
        <v>0</v>
      </c>
      <c r="L640" s="16">
        <f t="shared" si="255"/>
        <v>0</v>
      </c>
      <c r="M640" s="204"/>
      <c r="N640" s="204"/>
      <c r="O640" s="204"/>
      <c r="P640" s="230"/>
      <c r="Q640" s="3"/>
    </row>
    <row r="641" spans="1:17" ht="17.25" customHeight="1" x14ac:dyDescent="0.25">
      <c r="A641" s="5"/>
      <c r="B641" s="78" t="s">
        <v>158</v>
      </c>
      <c r="C641" s="96">
        <f t="shared" ref="C641:O641" si="256">SUM(C642:C642)</f>
        <v>0</v>
      </c>
      <c r="D641" s="96">
        <f t="shared" si="256"/>
        <v>0</v>
      </c>
      <c r="E641" s="96">
        <f t="shared" si="256"/>
        <v>0</v>
      </c>
      <c r="F641" s="96">
        <f t="shared" si="256"/>
        <v>0</v>
      </c>
      <c r="G641" s="96"/>
      <c r="H641" s="96"/>
      <c r="I641" s="96">
        <f>I642</f>
        <v>7849</v>
      </c>
      <c r="J641" s="96">
        <f t="shared" si="256"/>
        <v>0</v>
      </c>
      <c r="K641" s="96">
        <f t="shared" si="256"/>
        <v>0</v>
      </c>
      <c r="L641" s="96">
        <f t="shared" si="256"/>
        <v>0</v>
      </c>
      <c r="M641" s="79">
        <f t="shared" si="256"/>
        <v>0</v>
      </c>
      <c r="N641" s="79">
        <f t="shared" si="256"/>
        <v>0</v>
      </c>
      <c r="O641" s="79">
        <f t="shared" si="256"/>
        <v>0</v>
      </c>
      <c r="P641" s="221"/>
      <c r="Q641" s="3"/>
    </row>
    <row r="642" spans="1:17" ht="42" customHeight="1" x14ac:dyDescent="0.25">
      <c r="A642" s="5"/>
      <c r="B642" s="187" t="s">
        <v>518</v>
      </c>
      <c r="C642" s="212"/>
      <c r="D642" s="212"/>
      <c r="E642" s="212"/>
      <c r="F642" s="212"/>
      <c r="G642" s="212"/>
      <c r="H642" s="212"/>
      <c r="I642" s="212">
        <v>7849</v>
      </c>
      <c r="J642" s="212"/>
      <c r="K642" s="212"/>
      <c r="L642" s="212"/>
      <c r="M642" s="158"/>
      <c r="N642" s="158"/>
      <c r="O642" s="158"/>
      <c r="P642" s="221" t="s">
        <v>556</v>
      </c>
      <c r="Q642" s="3"/>
    </row>
    <row r="643" spans="1:17" ht="42" customHeight="1" x14ac:dyDescent="0.25">
      <c r="A643" s="4" t="s">
        <v>14</v>
      </c>
      <c r="B643" s="87" t="s">
        <v>15</v>
      </c>
      <c r="C643" s="16">
        <f t="shared" ref="C643:L643" si="257">C644</f>
        <v>0</v>
      </c>
      <c r="D643" s="16">
        <f t="shared" si="257"/>
        <v>0</v>
      </c>
      <c r="E643" s="16">
        <f t="shared" si="257"/>
        <v>0</v>
      </c>
      <c r="F643" s="16">
        <f t="shared" si="257"/>
        <v>0</v>
      </c>
      <c r="G643" s="16">
        <f t="shared" si="257"/>
        <v>0</v>
      </c>
      <c r="H643" s="16">
        <f t="shared" si="257"/>
        <v>0</v>
      </c>
      <c r="I643" s="16">
        <f t="shared" si="257"/>
        <v>901706</v>
      </c>
      <c r="J643" s="16">
        <f t="shared" si="257"/>
        <v>1394307</v>
      </c>
      <c r="K643" s="16">
        <f t="shared" si="257"/>
        <v>0</v>
      </c>
      <c r="L643" s="16">
        <f t="shared" si="257"/>
        <v>1394307</v>
      </c>
      <c r="M643" s="204"/>
      <c r="N643" s="204"/>
      <c r="O643" s="204"/>
      <c r="P643" s="221"/>
      <c r="Q643" s="3"/>
    </row>
    <row r="644" spans="1:17" ht="19.5" customHeight="1" x14ac:dyDescent="0.25">
      <c r="A644" s="5"/>
      <c r="B644" s="78" t="s">
        <v>158</v>
      </c>
      <c r="C644" s="96">
        <f>C645+C647+C648+C649+C646</f>
        <v>0</v>
      </c>
      <c r="D644" s="96">
        <f t="shared" ref="D644:L644" si="258">D645+D647+D648+D649+D646</f>
        <v>0</v>
      </c>
      <c r="E644" s="96">
        <f t="shared" si="258"/>
        <v>0</v>
      </c>
      <c r="F644" s="96">
        <f t="shared" si="258"/>
        <v>0</v>
      </c>
      <c r="G644" s="96">
        <f t="shared" si="258"/>
        <v>0</v>
      </c>
      <c r="H644" s="96">
        <f t="shared" si="258"/>
        <v>0</v>
      </c>
      <c r="I644" s="96">
        <f t="shared" si="258"/>
        <v>901706</v>
      </c>
      <c r="J644" s="96">
        <f t="shared" si="258"/>
        <v>1394307</v>
      </c>
      <c r="K644" s="96">
        <f t="shared" si="258"/>
        <v>0</v>
      </c>
      <c r="L644" s="96">
        <f t="shared" si="258"/>
        <v>1394307</v>
      </c>
      <c r="M644" s="204"/>
      <c r="N644" s="204"/>
      <c r="O644" s="204"/>
      <c r="P644" s="221"/>
      <c r="Q644" s="3"/>
    </row>
    <row r="645" spans="1:17" ht="42.75" hidden="1" customHeight="1" x14ac:dyDescent="0.25">
      <c r="A645" s="2"/>
      <c r="B645" s="102" t="s">
        <v>270</v>
      </c>
      <c r="C645" s="212"/>
      <c r="D645" s="212"/>
      <c r="E645" s="212"/>
      <c r="F645" s="212"/>
      <c r="G645" s="212"/>
      <c r="H645" s="212"/>
      <c r="I645" s="212"/>
      <c r="J645" s="212">
        <v>1366772</v>
      </c>
      <c r="K645" s="212"/>
      <c r="L645" s="212">
        <v>1366772</v>
      </c>
      <c r="M645" s="204"/>
      <c r="N645" s="204"/>
      <c r="O645" s="204"/>
      <c r="P645" s="221" t="s">
        <v>545</v>
      </c>
      <c r="Q645" s="3"/>
    </row>
    <row r="646" spans="1:17" ht="39.75" customHeight="1" x14ac:dyDescent="0.25">
      <c r="A646" s="2"/>
      <c r="B646" s="102" t="s">
        <v>519</v>
      </c>
      <c r="C646" s="212"/>
      <c r="D646" s="212"/>
      <c r="E646" s="212"/>
      <c r="F646" s="212"/>
      <c r="G646" s="212"/>
      <c r="H646" s="212"/>
      <c r="I646" s="212">
        <v>218838</v>
      </c>
      <c r="J646" s="212"/>
      <c r="K646" s="212"/>
      <c r="L646" s="212"/>
      <c r="M646" s="204"/>
      <c r="N646" s="204"/>
      <c r="O646" s="204"/>
      <c r="P646" s="221" t="s">
        <v>556</v>
      </c>
      <c r="Q646" s="3"/>
    </row>
    <row r="647" spans="1:17" ht="41.25" customHeight="1" x14ac:dyDescent="0.25">
      <c r="A647" s="5"/>
      <c r="B647" s="236" t="s">
        <v>271</v>
      </c>
      <c r="C647" s="212"/>
      <c r="D647" s="212"/>
      <c r="E647" s="212"/>
      <c r="F647" s="212"/>
      <c r="G647" s="212"/>
      <c r="H647" s="212"/>
      <c r="I647" s="212">
        <v>682868</v>
      </c>
      <c r="J647" s="212"/>
      <c r="K647" s="212"/>
      <c r="L647" s="212"/>
      <c r="M647" s="204"/>
      <c r="N647" s="204"/>
      <c r="O647" s="204"/>
      <c r="P647" s="221" t="s">
        <v>556</v>
      </c>
      <c r="Q647" s="3"/>
    </row>
    <row r="648" spans="1:17" ht="25.5" hidden="1" customHeight="1" x14ac:dyDescent="0.25">
      <c r="A648" s="5"/>
      <c r="B648" s="236"/>
      <c r="C648" s="212"/>
      <c r="D648" s="212"/>
      <c r="E648" s="212"/>
      <c r="F648" s="212"/>
      <c r="G648" s="212"/>
      <c r="H648" s="212"/>
      <c r="I648" s="212"/>
      <c r="J648" s="212">
        <v>27535</v>
      </c>
      <c r="K648" s="212"/>
      <c r="L648" s="212">
        <v>27535</v>
      </c>
      <c r="M648" s="204"/>
      <c r="N648" s="204"/>
      <c r="O648" s="204"/>
      <c r="P648" s="221" t="s">
        <v>455</v>
      </c>
      <c r="Q648" s="3"/>
    </row>
    <row r="649" spans="1:17" ht="15.75" hidden="1" customHeight="1" x14ac:dyDescent="0.25">
      <c r="A649" s="5"/>
      <c r="B649" s="32"/>
      <c r="C649" s="212"/>
      <c r="D649" s="212"/>
      <c r="E649" s="212"/>
      <c r="F649" s="212"/>
      <c r="G649" s="212"/>
      <c r="H649" s="212"/>
      <c r="I649" s="212"/>
      <c r="J649" s="212"/>
      <c r="K649" s="212"/>
      <c r="L649" s="212"/>
      <c r="M649" s="204"/>
      <c r="N649" s="204"/>
      <c r="O649" s="204"/>
      <c r="P649" s="221"/>
      <c r="Q649" s="3"/>
    </row>
    <row r="650" spans="1:17" ht="15.75" hidden="1" customHeight="1" x14ac:dyDescent="0.25">
      <c r="A650" s="5"/>
      <c r="B650" s="32"/>
      <c r="C650" s="212"/>
      <c r="D650" s="212"/>
      <c r="E650" s="212"/>
      <c r="F650" s="212"/>
      <c r="G650" s="212"/>
      <c r="H650" s="212"/>
      <c r="I650" s="212"/>
      <c r="J650" s="212"/>
      <c r="K650" s="212"/>
      <c r="L650" s="212"/>
      <c r="M650" s="204"/>
      <c r="N650" s="204"/>
      <c r="O650" s="204"/>
      <c r="P650" s="221"/>
      <c r="Q650" s="3"/>
    </row>
    <row r="651" spans="1:17" ht="15.75" hidden="1" customHeight="1" x14ac:dyDescent="0.25">
      <c r="A651" s="5"/>
      <c r="B651" s="32"/>
      <c r="C651" s="212"/>
      <c r="D651" s="212"/>
      <c r="E651" s="212"/>
      <c r="F651" s="212"/>
      <c r="G651" s="212"/>
      <c r="H651" s="212"/>
      <c r="I651" s="212"/>
      <c r="J651" s="212"/>
      <c r="K651" s="212"/>
      <c r="L651" s="212"/>
      <c r="M651" s="204"/>
      <c r="N651" s="204"/>
      <c r="O651" s="204"/>
      <c r="P651" s="221"/>
      <c r="Q651" s="3"/>
    </row>
    <row r="652" spans="1:17" ht="15.75" hidden="1" customHeight="1" x14ac:dyDescent="0.25">
      <c r="A652" s="5"/>
      <c r="B652" s="221"/>
      <c r="C652" s="212"/>
      <c r="D652" s="212"/>
      <c r="E652" s="212"/>
      <c r="F652" s="212"/>
      <c r="G652" s="212"/>
      <c r="H652" s="212"/>
      <c r="I652" s="212"/>
      <c r="J652" s="212"/>
      <c r="K652" s="212"/>
      <c r="L652" s="212"/>
      <c r="M652" s="204"/>
      <c r="N652" s="204"/>
      <c r="O652" s="204"/>
      <c r="P652" s="221"/>
      <c r="Q652" s="3"/>
    </row>
    <row r="653" spans="1:17" ht="38.25" hidden="1" customHeight="1" x14ac:dyDescent="0.25">
      <c r="A653" s="4" t="s">
        <v>16</v>
      </c>
      <c r="B653" s="87" t="s">
        <v>17</v>
      </c>
      <c r="C653" s="16">
        <f>C654+C660</f>
        <v>0</v>
      </c>
      <c r="D653" s="16">
        <f t="shared" ref="D653:L653" si="259">D654+D660</f>
        <v>0</v>
      </c>
      <c r="E653" s="16">
        <f t="shared" si="259"/>
        <v>0</v>
      </c>
      <c r="F653" s="16">
        <f t="shared" ref="F653" si="260">F654+F660</f>
        <v>0</v>
      </c>
      <c r="G653" s="16"/>
      <c r="H653" s="16"/>
      <c r="I653" s="16">
        <f t="shared" si="259"/>
        <v>0</v>
      </c>
      <c r="J653" s="16">
        <f t="shared" si="259"/>
        <v>1147948</v>
      </c>
      <c r="K653" s="16">
        <f t="shared" ref="K653" si="261">K654+K660</f>
        <v>1147948000</v>
      </c>
      <c r="L653" s="16">
        <f t="shared" si="259"/>
        <v>1147948</v>
      </c>
      <c r="M653" s="149"/>
      <c r="N653" s="149"/>
      <c r="O653" s="149"/>
      <c r="P653" s="100"/>
      <c r="Q653" s="3"/>
    </row>
    <row r="654" spans="1:17" ht="61.5" hidden="1" customHeight="1" x14ac:dyDescent="0.25">
      <c r="A654" s="5"/>
      <c r="B654" s="171" t="s">
        <v>161</v>
      </c>
      <c r="C654" s="96">
        <f>C655</f>
        <v>0</v>
      </c>
      <c r="D654" s="96">
        <f t="shared" ref="D654:L654" si="262">D655</f>
        <v>0</v>
      </c>
      <c r="E654" s="96">
        <f t="shared" si="262"/>
        <v>0</v>
      </c>
      <c r="F654" s="96">
        <f t="shared" si="262"/>
        <v>0</v>
      </c>
      <c r="G654" s="96">
        <f t="shared" si="262"/>
        <v>0</v>
      </c>
      <c r="H654" s="96">
        <f t="shared" si="262"/>
        <v>0</v>
      </c>
      <c r="I654" s="96">
        <f t="shared" si="262"/>
        <v>0</v>
      </c>
      <c r="J654" s="96">
        <f t="shared" si="262"/>
        <v>1147948</v>
      </c>
      <c r="K654" s="96">
        <f t="shared" si="262"/>
        <v>1147948000</v>
      </c>
      <c r="L654" s="96">
        <f t="shared" si="262"/>
        <v>1147948</v>
      </c>
      <c r="M654" s="15">
        <f t="shared" ref="M654:O654" si="263">SUM(M658:M666)</f>
        <v>0</v>
      </c>
      <c r="N654" s="15">
        <f t="shared" si="263"/>
        <v>0</v>
      </c>
      <c r="O654" s="15">
        <f t="shared" si="263"/>
        <v>0</v>
      </c>
      <c r="P654" s="221"/>
      <c r="Q654" s="3"/>
    </row>
    <row r="655" spans="1:17" ht="84" hidden="1" customHeight="1" x14ac:dyDescent="0.25">
      <c r="A655" s="5"/>
      <c r="B655" s="217" t="s">
        <v>389</v>
      </c>
      <c r="C655" s="96"/>
      <c r="D655" s="96"/>
      <c r="E655" s="96"/>
      <c r="F655" s="96"/>
      <c r="G655" s="96"/>
      <c r="H655" s="96"/>
      <c r="I655" s="96"/>
      <c r="J655" s="212">
        <v>1147948</v>
      </c>
      <c r="K655" s="212">
        <v>1147948000</v>
      </c>
      <c r="L655" s="212">
        <v>1147948</v>
      </c>
      <c r="M655" s="15"/>
      <c r="N655" s="15"/>
      <c r="O655" s="15"/>
      <c r="P655" s="221" t="s">
        <v>390</v>
      </c>
      <c r="Q655" s="3"/>
    </row>
    <row r="656" spans="1:17" ht="51" hidden="1" customHeight="1" x14ac:dyDescent="0.25">
      <c r="A656" s="4" t="s">
        <v>227</v>
      </c>
      <c r="B656" s="178" t="s">
        <v>228</v>
      </c>
      <c r="C656" s="16">
        <f>SUM(C657)</f>
        <v>0</v>
      </c>
      <c r="D656" s="16">
        <f>SUM(D657)</f>
        <v>0</v>
      </c>
      <c r="E656" s="16">
        <f>SUM(E657)</f>
        <v>0</v>
      </c>
      <c r="F656" s="16">
        <f>SUM(F657)</f>
        <v>0</v>
      </c>
      <c r="G656" s="16"/>
      <c r="H656" s="16"/>
      <c r="I656" s="16">
        <f>I657</f>
        <v>0</v>
      </c>
      <c r="J656" s="16">
        <f>SUM(J657)</f>
        <v>0</v>
      </c>
      <c r="K656" s="16">
        <f>SUM(K657)</f>
        <v>0</v>
      </c>
      <c r="L656" s="16">
        <f>SUM(L657)</f>
        <v>0</v>
      </c>
      <c r="M656" s="204"/>
      <c r="N656" s="204"/>
      <c r="O656" s="204"/>
      <c r="P656" s="221"/>
      <c r="Q656" s="3"/>
    </row>
    <row r="657" spans="1:17" ht="38.25" hidden="1" customHeight="1" x14ac:dyDescent="0.25">
      <c r="A657" s="5"/>
      <c r="B657" s="171" t="s">
        <v>161</v>
      </c>
      <c r="C657" s="96">
        <f t="shared" ref="C657:O657" si="264">SUM(C658:C658)</f>
        <v>0</v>
      </c>
      <c r="D657" s="96">
        <f t="shared" si="264"/>
        <v>0</v>
      </c>
      <c r="E657" s="96">
        <f t="shared" si="264"/>
        <v>0</v>
      </c>
      <c r="F657" s="96">
        <f t="shared" si="264"/>
        <v>0</v>
      </c>
      <c r="G657" s="96"/>
      <c r="H657" s="96"/>
      <c r="I657" s="96">
        <f>I658</f>
        <v>0</v>
      </c>
      <c r="J657" s="96">
        <f t="shared" si="264"/>
        <v>0</v>
      </c>
      <c r="K657" s="96">
        <f t="shared" si="264"/>
        <v>0</v>
      </c>
      <c r="L657" s="96">
        <f t="shared" si="264"/>
        <v>0</v>
      </c>
      <c r="M657" s="79">
        <f t="shared" si="264"/>
        <v>0</v>
      </c>
      <c r="N657" s="79">
        <f t="shared" si="264"/>
        <v>0</v>
      </c>
      <c r="O657" s="79">
        <f t="shared" si="264"/>
        <v>0</v>
      </c>
      <c r="P657" s="221"/>
      <c r="Q657" s="3"/>
    </row>
    <row r="658" spans="1:17" ht="15.75" hidden="1" customHeight="1" x14ac:dyDescent="0.25">
      <c r="A658" s="5"/>
      <c r="B658" s="187"/>
      <c r="C658" s="212"/>
      <c r="D658" s="212"/>
      <c r="E658" s="212"/>
      <c r="F658" s="212"/>
      <c r="G658" s="212"/>
      <c r="H658" s="212"/>
      <c r="I658" s="212"/>
      <c r="J658" s="212"/>
      <c r="K658" s="212"/>
      <c r="L658" s="212"/>
      <c r="M658" s="158"/>
      <c r="N658" s="158"/>
      <c r="O658" s="158"/>
      <c r="P658" s="70"/>
      <c r="Q658" s="3"/>
    </row>
    <row r="659" spans="1:17" ht="15.75" hidden="1" customHeight="1" x14ac:dyDescent="0.25">
      <c r="A659" s="2"/>
      <c r="B659" s="8"/>
      <c r="C659" s="212"/>
      <c r="D659" s="212"/>
      <c r="E659" s="212"/>
      <c r="F659" s="212"/>
      <c r="G659" s="212"/>
      <c r="H659" s="212"/>
      <c r="I659" s="212"/>
      <c r="J659" s="212"/>
      <c r="K659" s="212"/>
      <c r="L659" s="212"/>
      <c r="M659" s="80"/>
      <c r="N659" s="80"/>
      <c r="O659" s="80"/>
      <c r="P659" s="221"/>
      <c r="Q659" s="3"/>
    </row>
    <row r="660" spans="1:17" ht="15.75" hidden="1" customHeight="1" x14ac:dyDescent="0.25">
      <c r="A660" s="5"/>
      <c r="B660" s="179" t="s">
        <v>157</v>
      </c>
      <c r="C660" s="96">
        <f>C666</f>
        <v>0</v>
      </c>
      <c r="D660" s="96">
        <f t="shared" ref="D660:L660" si="265">D666</f>
        <v>0</v>
      </c>
      <c r="E660" s="96">
        <f t="shared" si="265"/>
        <v>0</v>
      </c>
      <c r="F660" s="96">
        <f t="shared" si="265"/>
        <v>0</v>
      </c>
      <c r="G660" s="96"/>
      <c r="H660" s="96"/>
      <c r="I660" s="96">
        <f t="shared" si="265"/>
        <v>0</v>
      </c>
      <c r="J660" s="96">
        <f t="shared" si="265"/>
        <v>0</v>
      </c>
      <c r="K660" s="96">
        <f t="shared" si="265"/>
        <v>0</v>
      </c>
      <c r="L660" s="96">
        <f t="shared" si="265"/>
        <v>0</v>
      </c>
      <c r="M660" s="80"/>
      <c r="N660" s="80"/>
      <c r="O660" s="80"/>
      <c r="P660" s="221"/>
      <c r="Q660" s="3"/>
    </row>
    <row r="661" spans="1:17" ht="15.75" hidden="1" customHeight="1" x14ac:dyDescent="0.25">
      <c r="A661" s="5"/>
      <c r="B661" s="179"/>
      <c r="C661" s="96"/>
      <c r="D661" s="96"/>
      <c r="E661" s="96"/>
      <c r="F661" s="96"/>
      <c r="G661" s="96"/>
      <c r="H661" s="96"/>
      <c r="I661" s="96"/>
      <c r="J661" s="96"/>
      <c r="K661" s="96"/>
      <c r="L661" s="96"/>
      <c r="M661" s="80"/>
      <c r="N661" s="80"/>
      <c r="O661" s="80"/>
      <c r="P661" s="221"/>
      <c r="Q661" s="3"/>
    </row>
    <row r="662" spans="1:17" ht="51" hidden="1" customHeight="1" x14ac:dyDescent="0.25">
      <c r="A662" s="4" t="s">
        <v>230</v>
      </c>
      <c r="B662" s="178" t="s">
        <v>229</v>
      </c>
      <c r="C662" s="16">
        <f>SUM(C663)</f>
        <v>0</v>
      </c>
      <c r="D662" s="16">
        <f>SUM(D663)</f>
        <v>0</v>
      </c>
      <c r="E662" s="16">
        <f>SUM(E663)</f>
        <v>0</v>
      </c>
      <c r="F662" s="16">
        <f>SUM(F663)</f>
        <v>0</v>
      </c>
      <c r="G662" s="16">
        <v>0</v>
      </c>
      <c r="H662" s="16"/>
      <c r="I662" s="16">
        <f>I663</f>
        <v>0</v>
      </c>
      <c r="J662" s="16">
        <f>SUM(J663)</f>
        <v>0</v>
      </c>
      <c r="K662" s="16">
        <f>SUM(K663)</f>
        <v>0</v>
      </c>
      <c r="L662" s="16">
        <f>SUM(L663)</f>
        <v>0</v>
      </c>
      <c r="M662" s="204"/>
      <c r="N662" s="204"/>
      <c r="O662" s="204"/>
      <c r="P662" s="221"/>
      <c r="Q662" s="3"/>
    </row>
    <row r="663" spans="1:17" ht="38.25" hidden="1" customHeight="1" x14ac:dyDescent="0.25">
      <c r="A663" s="5"/>
      <c r="B663" s="171" t="s">
        <v>161</v>
      </c>
      <c r="C663" s="96">
        <f t="shared" ref="C663:O663" si="266">SUM(C664:C664)</f>
        <v>0</v>
      </c>
      <c r="D663" s="96">
        <f t="shared" si="266"/>
        <v>0</v>
      </c>
      <c r="E663" s="96">
        <f t="shared" si="266"/>
        <v>0</v>
      </c>
      <c r="F663" s="96">
        <f t="shared" si="266"/>
        <v>0</v>
      </c>
      <c r="G663" s="96">
        <v>0</v>
      </c>
      <c r="H663" s="96"/>
      <c r="I663" s="96">
        <f>I664</f>
        <v>0</v>
      </c>
      <c r="J663" s="96">
        <f t="shared" si="266"/>
        <v>0</v>
      </c>
      <c r="K663" s="96">
        <f t="shared" si="266"/>
        <v>0</v>
      </c>
      <c r="L663" s="96">
        <f t="shared" si="266"/>
        <v>0</v>
      </c>
      <c r="M663" s="79">
        <f t="shared" si="266"/>
        <v>0</v>
      </c>
      <c r="N663" s="79">
        <f t="shared" si="266"/>
        <v>0</v>
      </c>
      <c r="O663" s="79">
        <f t="shared" si="266"/>
        <v>0</v>
      </c>
      <c r="P663" s="221"/>
      <c r="Q663" s="3"/>
    </row>
    <row r="664" spans="1:17" ht="15.75" hidden="1" customHeight="1" x14ac:dyDescent="0.25">
      <c r="A664" s="5"/>
      <c r="B664" s="187"/>
      <c r="C664" s="212"/>
      <c r="D664" s="212"/>
      <c r="E664" s="212"/>
      <c r="F664" s="212"/>
      <c r="G664" s="212">
        <v>0</v>
      </c>
      <c r="H664" s="212"/>
      <c r="I664" s="212"/>
      <c r="J664" s="212"/>
      <c r="K664" s="212"/>
      <c r="L664" s="212"/>
      <c r="M664" s="158"/>
      <c r="N664" s="158"/>
      <c r="O664" s="158"/>
      <c r="P664" s="103"/>
      <c r="Q664" s="3"/>
    </row>
    <row r="665" spans="1:17" ht="15.75" hidden="1" customHeight="1" x14ac:dyDescent="0.25">
      <c r="A665" s="5"/>
      <c r="B665" s="179"/>
      <c r="C665" s="96"/>
      <c r="D665" s="96"/>
      <c r="E665" s="96"/>
      <c r="F665" s="96"/>
      <c r="G665" s="96"/>
      <c r="H665" s="96"/>
      <c r="I665" s="96"/>
      <c r="J665" s="96"/>
      <c r="K665" s="96"/>
      <c r="L665" s="96"/>
      <c r="M665" s="80"/>
      <c r="N665" s="80"/>
      <c r="O665" s="80"/>
      <c r="P665" s="221"/>
      <c r="Q665" s="3"/>
    </row>
    <row r="666" spans="1:17" ht="15.75" hidden="1" customHeight="1" x14ac:dyDescent="0.25">
      <c r="A666" s="5"/>
      <c r="B666" s="210"/>
      <c r="C666" s="212"/>
      <c r="D666" s="212"/>
      <c r="E666" s="212"/>
      <c r="F666" s="212"/>
      <c r="G666" s="212"/>
      <c r="H666" s="212"/>
      <c r="I666" s="212"/>
      <c r="J666" s="212"/>
      <c r="K666" s="212"/>
      <c r="L666" s="212"/>
      <c r="M666" s="80"/>
      <c r="N666" s="80"/>
      <c r="O666" s="80"/>
      <c r="P666" s="221"/>
      <c r="Q666" s="3"/>
    </row>
    <row r="667" spans="1:17" ht="39.75" customHeight="1" x14ac:dyDescent="0.25">
      <c r="A667" s="5" t="s">
        <v>18</v>
      </c>
      <c r="B667" s="168" t="s">
        <v>207</v>
      </c>
      <c r="C667" s="16">
        <f t="shared" ref="C667:L667" si="267">C668</f>
        <v>0</v>
      </c>
      <c r="D667" s="16">
        <f t="shared" si="267"/>
        <v>0</v>
      </c>
      <c r="E667" s="16">
        <f t="shared" si="267"/>
        <v>0</v>
      </c>
      <c r="F667" s="16">
        <f t="shared" si="267"/>
        <v>0</v>
      </c>
      <c r="G667" s="16"/>
      <c r="H667" s="16"/>
      <c r="I667" s="16">
        <f t="shared" si="267"/>
        <v>179000</v>
      </c>
      <c r="J667" s="16">
        <f t="shared" si="267"/>
        <v>4095493</v>
      </c>
      <c r="K667" s="16">
        <f t="shared" si="267"/>
        <v>0</v>
      </c>
      <c r="L667" s="16">
        <f t="shared" si="267"/>
        <v>3695493</v>
      </c>
      <c r="M667" s="73"/>
      <c r="N667" s="73"/>
      <c r="O667" s="73"/>
      <c r="P667" s="101"/>
      <c r="Q667" s="3"/>
    </row>
    <row r="668" spans="1:17" ht="39" customHeight="1" x14ac:dyDescent="0.25">
      <c r="A668" s="5" t="s">
        <v>19</v>
      </c>
      <c r="B668" s="87" t="s">
        <v>20</v>
      </c>
      <c r="C668" s="16">
        <f>C669</f>
        <v>0</v>
      </c>
      <c r="D668" s="16">
        <f t="shared" ref="D668:L668" si="268">D669</f>
        <v>0</v>
      </c>
      <c r="E668" s="16">
        <f t="shared" si="268"/>
        <v>0</v>
      </c>
      <c r="F668" s="16">
        <f t="shared" si="268"/>
        <v>0</v>
      </c>
      <c r="G668" s="16"/>
      <c r="H668" s="16"/>
      <c r="I668" s="16">
        <f t="shared" si="268"/>
        <v>179000</v>
      </c>
      <c r="J668" s="16">
        <f t="shared" si="268"/>
        <v>4095493</v>
      </c>
      <c r="K668" s="16">
        <f t="shared" si="268"/>
        <v>0</v>
      </c>
      <c r="L668" s="16">
        <f t="shared" si="268"/>
        <v>3695493</v>
      </c>
      <c r="M668" s="9"/>
      <c r="N668" s="9"/>
      <c r="O668" s="9"/>
      <c r="P668" s="215"/>
      <c r="Q668" s="3"/>
    </row>
    <row r="669" spans="1:17" ht="30" customHeight="1" x14ac:dyDescent="0.25">
      <c r="A669" s="5"/>
      <c r="B669" s="78" t="s">
        <v>159</v>
      </c>
      <c r="C669" s="96">
        <f>C670+C671+C672</f>
        <v>0</v>
      </c>
      <c r="D669" s="96">
        <f t="shared" ref="D669:L669" si="269">D670+D671+D672</f>
        <v>0</v>
      </c>
      <c r="E669" s="96">
        <f t="shared" si="269"/>
        <v>0</v>
      </c>
      <c r="F669" s="96">
        <f t="shared" si="269"/>
        <v>0</v>
      </c>
      <c r="G669" s="96">
        <f t="shared" si="269"/>
        <v>0</v>
      </c>
      <c r="H669" s="96">
        <f t="shared" si="269"/>
        <v>0</v>
      </c>
      <c r="I669" s="96">
        <f t="shared" si="269"/>
        <v>179000</v>
      </c>
      <c r="J669" s="96">
        <f t="shared" si="269"/>
        <v>4095493</v>
      </c>
      <c r="K669" s="96">
        <f t="shared" si="269"/>
        <v>0</v>
      </c>
      <c r="L669" s="96">
        <f t="shared" si="269"/>
        <v>3695493</v>
      </c>
      <c r="M669" s="96">
        <f t="shared" ref="M669:O669" si="270">M670+M672</f>
        <v>0</v>
      </c>
      <c r="N669" s="96">
        <f t="shared" si="270"/>
        <v>0</v>
      </c>
      <c r="O669" s="96">
        <f t="shared" si="270"/>
        <v>0</v>
      </c>
      <c r="P669" s="215"/>
      <c r="Q669" s="3"/>
    </row>
    <row r="670" spans="1:17" ht="91.5" hidden="1" customHeight="1" x14ac:dyDescent="0.25">
      <c r="A670" s="5"/>
      <c r="B670" s="221" t="s">
        <v>272</v>
      </c>
      <c r="C670" s="96"/>
      <c r="D670" s="212"/>
      <c r="E670" s="212"/>
      <c r="F670" s="212">
        <v>0</v>
      </c>
      <c r="G670" s="212">
        <v>0</v>
      </c>
      <c r="H670" s="212"/>
      <c r="I670" s="212">
        <v>0</v>
      </c>
      <c r="J670" s="212">
        <v>3286</v>
      </c>
      <c r="K670" s="212">
        <v>0</v>
      </c>
      <c r="L670" s="212">
        <v>3286</v>
      </c>
      <c r="M670" s="9"/>
      <c r="N670" s="9"/>
      <c r="O670" s="9"/>
      <c r="P670" s="215" t="s">
        <v>274</v>
      </c>
      <c r="Q670" s="3"/>
    </row>
    <row r="671" spans="1:17" ht="39.75" customHeight="1" x14ac:dyDescent="0.25">
      <c r="A671" s="5"/>
      <c r="B671" s="221" t="s">
        <v>520</v>
      </c>
      <c r="C671" s="96"/>
      <c r="D671" s="212"/>
      <c r="E671" s="212"/>
      <c r="F671" s="212"/>
      <c r="G671" s="212"/>
      <c r="H671" s="212"/>
      <c r="I671" s="212">
        <v>179000</v>
      </c>
      <c r="J671" s="212"/>
      <c r="K671" s="212"/>
      <c r="L671" s="212"/>
      <c r="M671" s="9"/>
      <c r="N671" s="9"/>
      <c r="O671" s="9"/>
      <c r="P671" s="221" t="s">
        <v>556</v>
      </c>
      <c r="Q671" s="3"/>
    </row>
    <row r="672" spans="1:17" ht="48.75" hidden="1" customHeight="1" x14ac:dyDescent="0.25">
      <c r="A672" s="5"/>
      <c r="B672" s="221" t="s">
        <v>273</v>
      </c>
      <c r="C672" s="96"/>
      <c r="D672" s="96"/>
      <c r="E672" s="96"/>
      <c r="F672" s="96"/>
      <c r="G672" s="96"/>
      <c r="H672" s="96"/>
      <c r="I672" s="212"/>
      <c r="J672" s="212">
        <v>4092207</v>
      </c>
      <c r="K672" s="212"/>
      <c r="L672" s="212">
        <v>3692207</v>
      </c>
      <c r="M672" s="9"/>
      <c r="N672" s="9"/>
      <c r="O672" s="9"/>
      <c r="P672" s="215" t="s">
        <v>275</v>
      </c>
      <c r="Q672" s="3"/>
    </row>
    <row r="673" spans="1:17" ht="38.25" hidden="1" customHeight="1" x14ac:dyDescent="0.25">
      <c r="A673" s="5" t="s">
        <v>208</v>
      </c>
      <c r="B673" s="87" t="s">
        <v>209</v>
      </c>
      <c r="C673" s="16">
        <f>C674</f>
        <v>0</v>
      </c>
      <c r="D673" s="16">
        <f t="shared" ref="D673:L674" si="271">D674</f>
        <v>0</v>
      </c>
      <c r="E673" s="16">
        <f t="shared" si="271"/>
        <v>0</v>
      </c>
      <c r="F673" s="16">
        <f t="shared" si="271"/>
        <v>0</v>
      </c>
      <c r="G673" s="16"/>
      <c r="H673" s="16"/>
      <c r="I673" s="16">
        <f t="shared" si="271"/>
        <v>0</v>
      </c>
      <c r="J673" s="16">
        <f t="shared" si="271"/>
        <v>0</v>
      </c>
      <c r="K673" s="16">
        <f t="shared" si="271"/>
        <v>0</v>
      </c>
      <c r="L673" s="16">
        <f t="shared" si="271"/>
        <v>0</v>
      </c>
      <c r="M673" s="9"/>
      <c r="N673" s="9"/>
      <c r="O673" s="9"/>
      <c r="P673" s="215"/>
      <c r="Q673" s="3"/>
    </row>
    <row r="674" spans="1:17" ht="25.5" hidden="1" customHeight="1" x14ac:dyDescent="0.25">
      <c r="A674" s="5"/>
      <c r="B674" s="78" t="s">
        <v>159</v>
      </c>
      <c r="C674" s="96">
        <f>C675</f>
        <v>0</v>
      </c>
      <c r="D674" s="96">
        <f t="shared" si="271"/>
        <v>0</v>
      </c>
      <c r="E674" s="96">
        <f t="shared" si="271"/>
        <v>0</v>
      </c>
      <c r="F674" s="96">
        <f t="shared" si="271"/>
        <v>0</v>
      </c>
      <c r="G674" s="96">
        <f t="shared" si="271"/>
        <v>0</v>
      </c>
      <c r="H674" s="96">
        <f t="shared" si="271"/>
        <v>0</v>
      </c>
      <c r="I674" s="96">
        <f t="shared" si="271"/>
        <v>0</v>
      </c>
      <c r="J674" s="96">
        <f t="shared" si="271"/>
        <v>0</v>
      </c>
      <c r="K674" s="96">
        <f t="shared" si="271"/>
        <v>0</v>
      </c>
      <c r="L674" s="96">
        <f t="shared" si="271"/>
        <v>0</v>
      </c>
      <c r="M674" s="9"/>
      <c r="N674" s="9"/>
      <c r="O674" s="9"/>
      <c r="P674" s="215"/>
      <c r="Q674" s="3"/>
    </row>
    <row r="675" spans="1:17" ht="15.75" hidden="1" customHeight="1" x14ac:dyDescent="0.25">
      <c r="A675" s="5"/>
      <c r="B675" s="78"/>
      <c r="C675" s="96"/>
      <c r="D675" s="96"/>
      <c r="E675" s="96"/>
      <c r="F675" s="96"/>
      <c r="G675" s="96"/>
      <c r="H675" s="96"/>
      <c r="I675" s="96"/>
      <c r="J675" s="96"/>
      <c r="K675" s="96"/>
      <c r="L675" s="96"/>
      <c r="M675" s="9"/>
      <c r="N675" s="9"/>
      <c r="O675" s="9"/>
      <c r="P675" s="215"/>
      <c r="Q675" s="3"/>
    </row>
    <row r="676" spans="1:17" ht="57.75" hidden="1" customHeight="1" x14ac:dyDescent="0.25">
      <c r="A676" s="5" t="s">
        <v>383</v>
      </c>
      <c r="B676" s="168" t="s">
        <v>384</v>
      </c>
      <c r="C676" s="16">
        <f>C677</f>
        <v>0</v>
      </c>
      <c r="D676" s="16">
        <f t="shared" ref="D676:L676" si="272">D677</f>
        <v>0</v>
      </c>
      <c r="E676" s="16">
        <f t="shared" si="272"/>
        <v>0</v>
      </c>
      <c r="F676" s="16">
        <f t="shared" si="272"/>
        <v>0</v>
      </c>
      <c r="G676" s="16">
        <f t="shared" si="272"/>
        <v>0</v>
      </c>
      <c r="H676" s="16">
        <f t="shared" si="272"/>
        <v>0</v>
      </c>
      <c r="I676" s="16">
        <f t="shared" si="272"/>
        <v>0</v>
      </c>
      <c r="J676" s="16">
        <f t="shared" si="272"/>
        <v>0</v>
      </c>
      <c r="K676" s="16">
        <f t="shared" si="272"/>
        <v>0</v>
      </c>
      <c r="L676" s="16">
        <f t="shared" si="272"/>
        <v>0</v>
      </c>
      <c r="M676" s="9"/>
      <c r="N676" s="9"/>
      <c r="O676" s="9"/>
      <c r="P676" s="215"/>
      <c r="Q676" s="3"/>
    </row>
    <row r="677" spans="1:17" ht="60.75" hidden="1" customHeight="1" x14ac:dyDescent="0.25">
      <c r="A677" s="5" t="s">
        <v>386</v>
      </c>
      <c r="B677" s="188" t="s">
        <v>385</v>
      </c>
      <c r="C677" s="105">
        <f>C678</f>
        <v>0</v>
      </c>
      <c r="D677" s="105">
        <f t="shared" ref="D677:L677" si="273">D678</f>
        <v>0</v>
      </c>
      <c r="E677" s="105">
        <f t="shared" si="273"/>
        <v>0</v>
      </c>
      <c r="F677" s="105">
        <f t="shared" si="273"/>
        <v>0</v>
      </c>
      <c r="G677" s="105">
        <f t="shared" si="273"/>
        <v>0</v>
      </c>
      <c r="H677" s="105">
        <f t="shared" si="273"/>
        <v>0</v>
      </c>
      <c r="I677" s="105">
        <f t="shared" si="273"/>
        <v>0</v>
      </c>
      <c r="J677" s="105">
        <f t="shared" si="273"/>
        <v>0</v>
      </c>
      <c r="K677" s="105">
        <f t="shared" si="273"/>
        <v>0</v>
      </c>
      <c r="L677" s="105">
        <f t="shared" si="273"/>
        <v>0</v>
      </c>
      <c r="M677" s="9"/>
      <c r="N677" s="9"/>
      <c r="O677" s="9"/>
      <c r="P677" s="215"/>
      <c r="Q677" s="3"/>
    </row>
    <row r="678" spans="1:17" ht="64.5" hidden="1" customHeight="1" x14ac:dyDescent="0.25">
      <c r="A678" s="5"/>
      <c r="B678" s="78" t="s">
        <v>511</v>
      </c>
      <c r="C678" s="96">
        <f>C679</f>
        <v>0</v>
      </c>
      <c r="D678" s="96">
        <f t="shared" ref="D678:L678" si="274">D679</f>
        <v>0</v>
      </c>
      <c r="E678" s="96">
        <f t="shared" si="274"/>
        <v>0</v>
      </c>
      <c r="F678" s="96">
        <f t="shared" si="274"/>
        <v>0</v>
      </c>
      <c r="G678" s="96">
        <f t="shared" si="274"/>
        <v>0</v>
      </c>
      <c r="H678" s="96">
        <f t="shared" si="274"/>
        <v>0</v>
      </c>
      <c r="I678" s="96">
        <f t="shared" si="274"/>
        <v>0</v>
      </c>
      <c r="J678" s="96">
        <f t="shared" si="274"/>
        <v>0</v>
      </c>
      <c r="K678" s="96">
        <f t="shared" si="274"/>
        <v>0</v>
      </c>
      <c r="L678" s="96">
        <f t="shared" si="274"/>
        <v>0</v>
      </c>
      <c r="M678" s="9"/>
      <c r="N678" s="9"/>
      <c r="O678" s="9"/>
      <c r="P678" s="215"/>
      <c r="Q678" s="3"/>
    </row>
    <row r="679" spans="1:17" ht="15.75" hidden="1" customHeight="1" x14ac:dyDescent="0.25">
      <c r="A679" s="5"/>
      <c r="B679" s="210"/>
      <c r="C679" s="96"/>
      <c r="D679" s="96"/>
      <c r="E679" s="212"/>
      <c r="F679" s="96"/>
      <c r="G679" s="96"/>
      <c r="H679" s="96"/>
      <c r="I679" s="212"/>
      <c r="J679" s="212"/>
      <c r="K679" s="212"/>
      <c r="L679" s="212"/>
      <c r="M679" s="9"/>
      <c r="N679" s="9"/>
      <c r="O679" s="9"/>
      <c r="P679" s="106"/>
      <c r="Q679" s="3"/>
    </row>
    <row r="680" spans="1:17" ht="76.5" x14ac:dyDescent="0.25">
      <c r="A680" s="209" t="s">
        <v>32</v>
      </c>
      <c r="B680" s="87" t="s">
        <v>33</v>
      </c>
      <c r="C680" s="16">
        <f>C681+C688+C694+C689+C690+C685+C699</f>
        <v>0</v>
      </c>
      <c r="D680" s="16">
        <f t="shared" ref="D680:L680" si="275">D681+D688+D694+D689+D690+D685+D699</f>
        <v>0</v>
      </c>
      <c r="E680" s="16">
        <f t="shared" si="275"/>
        <v>133951100</v>
      </c>
      <c r="F680" s="16">
        <f t="shared" si="275"/>
        <v>0</v>
      </c>
      <c r="G680" s="16">
        <f t="shared" si="275"/>
        <v>0</v>
      </c>
      <c r="H680" s="16">
        <f t="shared" si="275"/>
        <v>0</v>
      </c>
      <c r="I680" s="16">
        <f t="shared" si="275"/>
        <v>462332</v>
      </c>
      <c r="J680" s="16">
        <f t="shared" si="275"/>
        <v>5900000</v>
      </c>
      <c r="K680" s="16">
        <f t="shared" si="275"/>
        <v>0</v>
      </c>
      <c r="L680" s="16">
        <f t="shared" si="275"/>
        <v>8535605</v>
      </c>
      <c r="M680" s="9"/>
      <c r="N680" s="9"/>
      <c r="O680" s="9"/>
      <c r="P680" s="45"/>
      <c r="Q680" s="3"/>
    </row>
    <row r="681" spans="1:17" ht="40.5" x14ac:dyDescent="0.25">
      <c r="A681" s="209" t="s">
        <v>655</v>
      </c>
      <c r="B681" s="189" t="s">
        <v>53</v>
      </c>
      <c r="C681" s="16">
        <f t="shared" ref="C681:L681" si="276">C682</f>
        <v>0</v>
      </c>
      <c r="D681" s="16">
        <f t="shared" si="276"/>
        <v>0</v>
      </c>
      <c r="E681" s="16">
        <f t="shared" si="276"/>
        <v>200000</v>
      </c>
      <c r="F681" s="16">
        <f t="shared" si="276"/>
        <v>0</v>
      </c>
      <c r="G681" s="16">
        <f t="shared" si="276"/>
        <v>0</v>
      </c>
      <c r="H681" s="16"/>
      <c r="I681" s="16">
        <f t="shared" si="276"/>
        <v>10990</v>
      </c>
      <c r="J681" s="16">
        <f t="shared" si="276"/>
        <v>0</v>
      </c>
      <c r="K681" s="16">
        <f t="shared" si="276"/>
        <v>0</v>
      </c>
      <c r="L681" s="16">
        <f t="shared" si="276"/>
        <v>0</v>
      </c>
      <c r="M681" s="9"/>
      <c r="N681" s="9"/>
      <c r="O681" s="9"/>
      <c r="P681" s="221"/>
      <c r="Q681" s="3"/>
    </row>
    <row r="682" spans="1:17" x14ac:dyDescent="0.25">
      <c r="A682" s="5"/>
      <c r="B682" s="78" t="s">
        <v>54</v>
      </c>
      <c r="C682" s="96">
        <f>C684+C683</f>
        <v>0</v>
      </c>
      <c r="D682" s="96">
        <f t="shared" ref="D682:L682" si="277">D684+D683</f>
        <v>0</v>
      </c>
      <c r="E682" s="96">
        <f t="shared" si="277"/>
        <v>200000</v>
      </c>
      <c r="F682" s="96">
        <f t="shared" si="277"/>
        <v>0</v>
      </c>
      <c r="G682" s="96">
        <f t="shared" si="277"/>
        <v>0</v>
      </c>
      <c r="H682" s="96">
        <f t="shared" si="277"/>
        <v>0</v>
      </c>
      <c r="I682" s="96">
        <f t="shared" si="277"/>
        <v>10990</v>
      </c>
      <c r="J682" s="96">
        <f t="shared" si="277"/>
        <v>0</v>
      </c>
      <c r="K682" s="96">
        <f t="shared" si="277"/>
        <v>0</v>
      </c>
      <c r="L682" s="96">
        <f t="shared" si="277"/>
        <v>0</v>
      </c>
      <c r="M682" s="96">
        <f>M684</f>
        <v>0</v>
      </c>
      <c r="N682" s="96">
        <f>N684</f>
        <v>0</v>
      </c>
      <c r="O682" s="96">
        <f>O684</f>
        <v>0</v>
      </c>
      <c r="P682" s="221"/>
      <c r="Q682" s="3"/>
    </row>
    <row r="683" spans="1:17" ht="43.5" customHeight="1" x14ac:dyDescent="0.25">
      <c r="A683" s="5"/>
      <c r="B683" s="78"/>
      <c r="C683" s="96"/>
      <c r="D683" s="96"/>
      <c r="E683" s="96">
        <v>200000</v>
      </c>
      <c r="F683" s="96"/>
      <c r="G683" s="96"/>
      <c r="H683" s="96"/>
      <c r="I683" s="96"/>
      <c r="J683" s="96"/>
      <c r="K683" s="96"/>
      <c r="L683" s="96"/>
      <c r="M683" s="96"/>
      <c r="N683" s="96"/>
      <c r="O683" s="96"/>
      <c r="P683" s="221" t="s">
        <v>656</v>
      </c>
      <c r="Q683" s="3"/>
    </row>
    <row r="684" spans="1:17" ht="42" customHeight="1" x14ac:dyDescent="0.25">
      <c r="A684" s="5"/>
      <c r="B684" s="217"/>
      <c r="C684" s="212"/>
      <c r="D684" s="212"/>
      <c r="E684" s="212"/>
      <c r="F684" s="212"/>
      <c r="G684" s="212"/>
      <c r="H684" s="212"/>
      <c r="I684" s="212">
        <v>10990</v>
      </c>
      <c r="J684" s="212"/>
      <c r="K684" s="212"/>
      <c r="L684" s="212"/>
      <c r="M684" s="97"/>
      <c r="N684" s="97"/>
      <c r="O684" s="97"/>
      <c r="P684" s="221" t="s">
        <v>556</v>
      </c>
      <c r="Q684" s="3"/>
    </row>
    <row r="685" spans="1:17" ht="67.5" customHeight="1" x14ac:dyDescent="0.25">
      <c r="A685" s="209" t="s">
        <v>657</v>
      </c>
      <c r="B685" s="189" t="s">
        <v>367</v>
      </c>
      <c r="C685" s="16">
        <f t="shared" ref="C685:L686" si="278">C686</f>
        <v>0</v>
      </c>
      <c r="D685" s="16">
        <f t="shared" si="278"/>
        <v>0</v>
      </c>
      <c r="E685" s="16">
        <f t="shared" si="278"/>
        <v>133751100</v>
      </c>
      <c r="F685" s="16">
        <f t="shared" si="278"/>
        <v>0</v>
      </c>
      <c r="G685" s="16">
        <f t="shared" si="278"/>
        <v>0</v>
      </c>
      <c r="H685" s="16"/>
      <c r="I685" s="16">
        <f t="shared" si="278"/>
        <v>0</v>
      </c>
      <c r="J685" s="16">
        <f t="shared" si="278"/>
        <v>0</v>
      </c>
      <c r="K685" s="16">
        <f t="shared" si="278"/>
        <v>0</v>
      </c>
      <c r="L685" s="16">
        <f t="shared" si="278"/>
        <v>0</v>
      </c>
      <c r="M685" s="97"/>
      <c r="N685" s="97"/>
      <c r="O685" s="97"/>
      <c r="P685" s="221"/>
      <c r="Q685" s="3"/>
    </row>
    <row r="686" spans="1:17" x14ac:dyDescent="0.25">
      <c r="A686" s="5"/>
      <c r="B686" s="78" t="s">
        <v>54</v>
      </c>
      <c r="C686" s="96">
        <f>C687</f>
        <v>0</v>
      </c>
      <c r="D686" s="96">
        <f t="shared" si="278"/>
        <v>0</v>
      </c>
      <c r="E686" s="96">
        <f t="shared" si="278"/>
        <v>133751100</v>
      </c>
      <c r="F686" s="96">
        <f t="shared" si="278"/>
        <v>0</v>
      </c>
      <c r="G686" s="96">
        <f t="shared" si="278"/>
        <v>0</v>
      </c>
      <c r="H686" s="96">
        <f t="shared" si="278"/>
        <v>0</v>
      </c>
      <c r="I686" s="96">
        <f t="shared" si="278"/>
        <v>0</v>
      </c>
      <c r="J686" s="96">
        <f t="shared" si="278"/>
        <v>0</v>
      </c>
      <c r="K686" s="96">
        <f t="shared" si="278"/>
        <v>0</v>
      </c>
      <c r="L686" s="96">
        <f t="shared" si="278"/>
        <v>0</v>
      </c>
      <c r="M686" s="97"/>
      <c r="N686" s="97"/>
      <c r="O686" s="97"/>
      <c r="P686" s="221"/>
      <c r="Q686" s="3"/>
    </row>
    <row r="687" spans="1:17" ht="53.25" customHeight="1" x14ac:dyDescent="0.25">
      <c r="A687" s="5"/>
      <c r="B687" s="216" t="s">
        <v>658</v>
      </c>
      <c r="C687" s="212"/>
      <c r="D687" s="212"/>
      <c r="E687" s="208">
        <f>277502200/2-5000000</f>
        <v>133751100</v>
      </c>
      <c r="F687" s="211"/>
      <c r="G687" s="211"/>
      <c r="H687" s="211"/>
      <c r="I687" s="211"/>
      <c r="J687" s="211"/>
      <c r="K687" s="211"/>
      <c r="L687" s="211"/>
      <c r="M687" s="204"/>
      <c r="N687" s="204"/>
      <c r="O687" s="204"/>
      <c r="P687" s="216" t="s">
        <v>674</v>
      </c>
      <c r="Q687" s="3"/>
    </row>
    <row r="688" spans="1:17" ht="63.75" hidden="1" customHeight="1" x14ac:dyDescent="0.25">
      <c r="A688" s="5" t="s">
        <v>210</v>
      </c>
      <c r="B688" s="87" t="s">
        <v>211</v>
      </c>
      <c r="C688" s="16"/>
      <c r="D688" s="16"/>
      <c r="E688" s="16"/>
      <c r="F688" s="16"/>
      <c r="G688" s="16"/>
      <c r="H688" s="16"/>
      <c r="I688" s="16"/>
      <c r="J688" s="16"/>
      <c r="K688" s="16"/>
      <c r="L688" s="212"/>
      <c r="M688" s="9"/>
      <c r="N688" s="9"/>
      <c r="O688" s="9"/>
      <c r="P688" s="221"/>
      <c r="Q688" s="3"/>
    </row>
    <row r="689" spans="1:17" ht="76.5" hidden="1" customHeight="1" x14ac:dyDescent="0.25">
      <c r="A689" s="5" t="s">
        <v>139</v>
      </c>
      <c r="B689" s="87" t="s">
        <v>140</v>
      </c>
      <c r="C689" s="16"/>
      <c r="D689" s="16"/>
      <c r="E689" s="16"/>
      <c r="F689" s="16"/>
      <c r="G689" s="16"/>
      <c r="H689" s="16"/>
      <c r="I689" s="16"/>
      <c r="J689" s="16"/>
      <c r="K689" s="16"/>
      <c r="L689" s="16"/>
      <c r="M689" s="9"/>
      <c r="N689" s="9"/>
      <c r="O689" s="9"/>
      <c r="P689" s="221"/>
      <c r="Q689" s="3"/>
    </row>
    <row r="690" spans="1:17" ht="38.25" hidden="1" customHeight="1" x14ac:dyDescent="0.25">
      <c r="A690" s="5" t="s">
        <v>212</v>
      </c>
      <c r="B690" s="87" t="s">
        <v>213</v>
      </c>
      <c r="C690" s="16">
        <f t="shared" ref="C690:L690" si="279">C691</f>
        <v>0</v>
      </c>
      <c r="D690" s="16">
        <f t="shared" si="279"/>
        <v>0</v>
      </c>
      <c r="E690" s="16">
        <f t="shared" si="279"/>
        <v>0</v>
      </c>
      <c r="F690" s="16">
        <f t="shared" si="279"/>
        <v>0</v>
      </c>
      <c r="G690" s="16">
        <f t="shared" si="279"/>
        <v>0</v>
      </c>
      <c r="H690" s="16">
        <f t="shared" si="279"/>
        <v>0</v>
      </c>
      <c r="I690" s="16">
        <f t="shared" si="279"/>
        <v>0</v>
      </c>
      <c r="J690" s="16">
        <f t="shared" si="279"/>
        <v>0</v>
      </c>
      <c r="K690" s="16">
        <f t="shared" si="279"/>
        <v>0</v>
      </c>
      <c r="L690" s="16">
        <f t="shared" si="279"/>
        <v>0</v>
      </c>
      <c r="M690" s="9"/>
      <c r="N690" s="9"/>
      <c r="O690" s="9"/>
      <c r="P690" s="221"/>
      <c r="Q690" s="3"/>
    </row>
    <row r="691" spans="1:17" ht="25.5" hidden="1" customHeight="1" x14ac:dyDescent="0.25">
      <c r="A691" s="5"/>
      <c r="B691" s="78" t="s">
        <v>166</v>
      </c>
      <c r="C691" s="96">
        <f>C692+C693</f>
        <v>0</v>
      </c>
      <c r="D691" s="96">
        <f t="shared" ref="D691:L691" si="280">D692+D693</f>
        <v>0</v>
      </c>
      <c r="E691" s="96">
        <f t="shared" si="280"/>
        <v>0</v>
      </c>
      <c r="F691" s="96">
        <f t="shared" si="280"/>
        <v>0</v>
      </c>
      <c r="G691" s="96">
        <f t="shared" si="280"/>
        <v>0</v>
      </c>
      <c r="H691" s="96">
        <f t="shared" si="280"/>
        <v>0</v>
      </c>
      <c r="I691" s="96">
        <f t="shared" si="280"/>
        <v>0</v>
      </c>
      <c r="J691" s="96">
        <f t="shared" si="280"/>
        <v>0</v>
      </c>
      <c r="K691" s="96">
        <f t="shared" si="280"/>
        <v>0</v>
      </c>
      <c r="L691" s="96">
        <f t="shared" si="280"/>
        <v>0</v>
      </c>
      <c r="M691" s="9"/>
      <c r="N691" s="9"/>
      <c r="O691" s="9"/>
      <c r="P691" s="221"/>
      <c r="Q691" s="3"/>
    </row>
    <row r="692" spans="1:17" ht="29.25" hidden="1" customHeight="1" x14ac:dyDescent="0.25">
      <c r="A692" s="5"/>
      <c r="B692" s="190"/>
      <c r="C692" s="16"/>
      <c r="D692" s="16"/>
      <c r="E692" s="212"/>
      <c r="F692" s="16"/>
      <c r="G692" s="16"/>
      <c r="H692" s="16"/>
      <c r="I692" s="16"/>
      <c r="J692" s="16"/>
      <c r="K692" s="16"/>
      <c r="L692" s="16"/>
      <c r="M692" s="97"/>
      <c r="N692" s="97"/>
      <c r="O692" s="97"/>
      <c r="P692" s="221"/>
      <c r="Q692" s="3"/>
    </row>
    <row r="693" spans="1:17" ht="60.75" hidden="1" customHeight="1" x14ac:dyDescent="0.25">
      <c r="A693" s="5"/>
      <c r="B693" s="190"/>
      <c r="C693" s="16"/>
      <c r="D693" s="16"/>
      <c r="E693" s="16"/>
      <c r="F693" s="16"/>
      <c r="G693" s="16"/>
      <c r="H693" s="16"/>
      <c r="I693" s="16"/>
      <c r="J693" s="212"/>
      <c r="K693" s="212"/>
      <c r="L693" s="212"/>
      <c r="M693" s="97"/>
      <c r="N693" s="97"/>
      <c r="O693" s="97"/>
      <c r="P693" s="221"/>
      <c r="Q693" s="3"/>
    </row>
    <row r="694" spans="1:17" ht="42.75" customHeight="1" x14ac:dyDescent="0.25">
      <c r="A694" s="209" t="s">
        <v>659</v>
      </c>
      <c r="B694" s="172" t="s">
        <v>55</v>
      </c>
      <c r="C694" s="16">
        <f t="shared" ref="C694:L694" si="281">C695</f>
        <v>0</v>
      </c>
      <c r="D694" s="16">
        <f t="shared" si="281"/>
        <v>0</v>
      </c>
      <c r="E694" s="16">
        <f t="shared" si="281"/>
        <v>0</v>
      </c>
      <c r="F694" s="16">
        <f t="shared" si="281"/>
        <v>0</v>
      </c>
      <c r="G694" s="16">
        <f t="shared" si="281"/>
        <v>0</v>
      </c>
      <c r="H694" s="16"/>
      <c r="I694" s="16">
        <f t="shared" si="281"/>
        <v>451342</v>
      </c>
      <c r="J694" s="16">
        <f t="shared" si="281"/>
        <v>5900000</v>
      </c>
      <c r="K694" s="16">
        <f t="shared" si="281"/>
        <v>0</v>
      </c>
      <c r="L694" s="16">
        <f t="shared" si="281"/>
        <v>8535605</v>
      </c>
      <c r="M694" s="9"/>
      <c r="N694" s="9"/>
      <c r="O694" s="9"/>
      <c r="P694" s="221"/>
      <c r="Q694" s="3"/>
    </row>
    <row r="695" spans="1:17" ht="25.5" x14ac:dyDescent="0.25">
      <c r="A695" s="135"/>
      <c r="B695" s="191" t="s">
        <v>56</v>
      </c>
      <c r="C695" s="96">
        <f t="shared" ref="C695:K695" si="282">C696+C697+C698</f>
        <v>0</v>
      </c>
      <c r="D695" s="96">
        <f t="shared" si="282"/>
        <v>0</v>
      </c>
      <c r="E695" s="96">
        <f t="shared" si="282"/>
        <v>0</v>
      </c>
      <c r="F695" s="96">
        <f t="shared" si="282"/>
        <v>0</v>
      </c>
      <c r="G695" s="96">
        <f t="shared" si="282"/>
        <v>0</v>
      </c>
      <c r="H695" s="96">
        <f t="shared" si="282"/>
        <v>0</v>
      </c>
      <c r="I695" s="96">
        <f t="shared" si="282"/>
        <v>451342</v>
      </c>
      <c r="J695" s="96">
        <f t="shared" si="282"/>
        <v>5900000</v>
      </c>
      <c r="K695" s="96">
        <f t="shared" si="282"/>
        <v>0</v>
      </c>
      <c r="L695" s="96">
        <f>L696+L697+L698</f>
        <v>8535605</v>
      </c>
      <c r="M695" s="96">
        <f t="shared" ref="M695:O695" si="283">M696+M697</f>
        <v>0</v>
      </c>
      <c r="N695" s="96">
        <f t="shared" si="283"/>
        <v>0</v>
      </c>
      <c r="O695" s="96">
        <f t="shared" si="283"/>
        <v>0</v>
      </c>
      <c r="P695" s="78"/>
      <c r="Q695" s="3"/>
    </row>
    <row r="696" spans="1:17" ht="3" hidden="1" customHeight="1" x14ac:dyDescent="0.25">
      <c r="A696" s="135"/>
      <c r="B696" s="217"/>
      <c r="C696" s="212"/>
      <c r="D696" s="212"/>
      <c r="E696" s="212"/>
      <c r="F696" s="212"/>
      <c r="G696" s="212"/>
      <c r="H696" s="212"/>
      <c r="I696" s="212"/>
      <c r="J696" s="212">
        <v>5000000</v>
      </c>
      <c r="K696" s="212"/>
      <c r="L696" s="212">
        <v>5250000</v>
      </c>
      <c r="M696" s="97"/>
      <c r="N696" s="97"/>
      <c r="O696" s="97"/>
      <c r="P696" s="221" t="s">
        <v>474</v>
      </c>
      <c r="Q696" s="3"/>
    </row>
    <row r="697" spans="1:17" ht="42.75" customHeight="1" x14ac:dyDescent="0.25">
      <c r="A697" s="5"/>
      <c r="B697" s="217"/>
      <c r="C697" s="212"/>
      <c r="D697" s="212"/>
      <c r="E697" s="212"/>
      <c r="F697" s="212"/>
      <c r="G697" s="212"/>
      <c r="H697" s="212"/>
      <c r="I697" s="212">
        <v>451342</v>
      </c>
      <c r="J697" s="212"/>
      <c r="K697" s="212"/>
      <c r="L697" s="212">
        <v>2385605</v>
      </c>
      <c r="M697" s="97"/>
      <c r="N697" s="97"/>
      <c r="O697" s="97"/>
      <c r="P697" s="221" t="s">
        <v>556</v>
      </c>
      <c r="Q697" s="3"/>
    </row>
    <row r="698" spans="1:17" ht="44.25" hidden="1" customHeight="1" x14ac:dyDescent="0.25">
      <c r="A698" s="5"/>
      <c r="B698" s="217"/>
      <c r="C698" s="212"/>
      <c r="D698" s="212"/>
      <c r="E698" s="212"/>
      <c r="F698" s="212"/>
      <c r="G698" s="212"/>
      <c r="H698" s="212"/>
      <c r="I698" s="212"/>
      <c r="J698" s="212">
        <v>900000</v>
      </c>
      <c r="K698" s="212"/>
      <c r="L698" s="212">
        <v>900000</v>
      </c>
      <c r="M698" s="97"/>
      <c r="N698" s="97"/>
      <c r="O698" s="97"/>
      <c r="P698" s="221" t="s">
        <v>436</v>
      </c>
      <c r="Q698" s="3"/>
    </row>
    <row r="699" spans="1:17" ht="51" hidden="1" customHeight="1" x14ac:dyDescent="0.25">
      <c r="A699" s="5" t="s">
        <v>397</v>
      </c>
      <c r="B699" s="185" t="s">
        <v>398</v>
      </c>
      <c r="C699" s="16">
        <f>C700</f>
        <v>0</v>
      </c>
      <c r="D699" s="16">
        <f t="shared" ref="D699:O700" si="284">D700</f>
        <v>0</v>
      </c>
      <c r="E699" s="16">
        <f t="shared" si="284"/>
        <v>0</v>
      </c>
      <c r="F699" s="16">
        <f t="shared" si="284"/>
        <v>0</v>
      </c>
      <c r="G699" s="16">
        <f t="shared" si="284"/>
        <v>0</v>
      </c>
      <c r="H699" s="16">
        <f t="shared" si="284"/>
        <v>0</v>
      </c>
      <c r="I699" s="16">
        <f t="shared" si="284"/>
        <v>0</v>
      </c>
      <c r="J699" s="16">
        <f t="shared" si="284"/>
        <v>0</v>
      </c>
      <c r="K699" s="16">
        <f t="shared" si="284"/>
        <v>0</v>
      </c>
      <c r="L699" s="16">
        <f t="shared" si="284"/>
        <v>0</v>
      </c>
      <c r="M699" s="97"/>
      <c r="N699" s="97"/>
      <c r="O699" s="97"/>
      <c r="P699" s="221"/>
      <c r="Q699" s="3"/>
    </row>
    <row r="700" spans="1:17" ht="25.5" hidden="1" customHeight="1" x14ac:dyDescent="0.25">
      <c r="A700" s="5"/>
      <c r="B700" s="191" t="s">
        <v>56</v>
      </c>
      <c r="C700" s="96">
        <f>C701</f>
        <v>0</v>
      </c>
      <c r="D700" s="96">
        <f t="shared" si="284"/>
        <v>0</v>
      </c>
      <c r="E700" s="96">
        <f t="shared" si="284"/>
        <v>0</v>
      </c>
      <c r="F700" s="96">
        <f t="shared" si="284"/>
        <v>0</v>
      </c>
      <c r="G700" s="96">
        <f t="shared" si="284"/>
        <v>0</v>
      </c>
      <c r="H700" s="96">
        <f t="shared" si="284"/>
        <v>0</v>
      </c>
      <c r="I700" s="96">
        <f t="shared" si="284"/>
        <v>0</v>
      </c>
      <c r="J700" s="96">
        <f t="shared" si="284"/>
        <v>0</v>
      </c>
      <c r="K700" s="96">
        <f t="shared" si="284"/>
        <v>0</v>
      </c>
      <c r="L700" s="96">
        <f t="shared" si="284"/>
        <v>0</v>
      </c>
      <c r="M700" s="96">
        <f t="shared" si="284"/>
        <v>0</v>
      </c>
      <c r="N700" s="96">
        <f t="shared" si="284"/>
        <v>0</v>
      </c>
      <c r="O700" s="96">
        <f t="shared" si="284"/>
        <v>0</v>
      </c>
      <c r="P700" s="221"/>
      <c r="Q700" s="3"/>
    </row>
    <row r="701" spans="1:17" ht="55.5" hidden="1" customHeight="1" x14ac:dyDescent="0.25">
      <c r="A701" s="5"/>
      <c r="B701" s="191"/>
      <c r="C701" s="212"/>
      <c r="D701" s="212"/>
      <c r="E701" s="96"/>
      <c r="F701" s="96"/>
      <c r="G701" s="96"/>
      <c r="H701" s="96"/>
      <c r="I701" s="96"/>
      <c r="J701" s="96"/>
      <c r="K701" s="96"/>
      <c r="L701" s="96"/>
      <c r="M701" s="97"/>
      <c r="N701" s="97"/>
      <c r="O701" s="97"/>
      <c r="P701" s="221"/>
      <c r="Q701" s="3"/>
    </row>
    <row r="702" spans="1:17" ht="54" customHeight="1" x14ac:dyDescent="0.25">
      <c r="A702" s="5" t="s">
        <v>109</v>
      </c>
      <c r="B702" s="98" t="s">
        <v>107</v>
      </c>
      <c r="C702" s="16">
        <f t="shared" ref="C702:L702" si="285">C703+C710</f>
        <v>0</v>
      </c>
      <c r="D702" s="16">
        <f t="shared" si="285"/>
        <v>0</v>
      </c>
      <c r="E702" s="16">
        <f t="shared" si="285"/>
        <v>13328700</v>
      </c>
      <c r="F702" s="16">
        <f t="shared" ref="F702:H702" si="286">F703+F710</f>
        <v>0</v>
      </c>
      <c r="G702" s="16">
        <f t="shared" si="286"/>
        <v>0</v>
      </c>
      <c r="H702" s="16">
        <f t="shared" si="286"/>
        <v>0</v>
      </c>
      <c r="I702" s="16">
        <f t="shared" si="285"/>
        <v>0</v>
      </c>
      <c r="J702" s="16">
        <f t="shared" si="285"/>
        <v>4465000</v>
      </c>
      <c r="K702" s="16">
        <f t="shared" ref="K702" si="287">K703+K710</f>
        <v>0</v>
      </c>
      <c r="L702" s="16">
        <f t="shared" si="285"/>
        <v>5763000</v>
      </c>
      <c r="M702" s="9"/>
      <c r="N702" s="9"/>
      <c r="O702" s="9"/>
      <c r="P702" s="221"/>
      <c r="Q702" s="3"/>
    </row>
    <row r="703" spans="1:17" ht="89.25" hidden="1" customHeight="1" x14ac:dyDescent="0.25">
      <c r="A703" s="5" t="s">
        <v>110</v>
      </c>
      <c r="B703" s="172" t="s">
        <v>108</v>
      </c>
      <c r="C703" s="16">
        <f>C704</f>
        <v>0</v>
      </c>
      <c r="D703" s="16">
        <f t="shared" ref="D703:O703" si="288">D704</f>
        <v>0</v>
      </c>
      <c r="E703" s="16">
        <f t="shared" si="288"/>
        <v>0</v>
      </c>
      <c r="F703" s="16">
        <f t="shared" si="288"/>
        <v>0</v>
      </c>
      <c r="G703" s="16">
        <f t="shared" si="288"/>
        <v>0</v>
      </c>
      <c r="H703" s="16">
        <f t="shared" si="288"/>
        <v>0</v>
      </c>
      <c r="I703" s="16">
        <f t="shared" si="288"/>
        <v>0</v>
      </c>
      <c r="J703" s="16">
        <f t="shared" si="288"/>
        <v>4465000</v>
      </c>
      <c r="K703" s="16">
        <f t="shared" si="288"/>
        <v>0</v>
      </c>
      <c r="L703" s="16">
        <f t="shared" si="288"/>
        <v>5763000</v>
      </c>
      <c r="M703" s="16">
        <f t="shared" si="288"/>
        <v>0</v>
      </c>
      <c r="N703" s="16">
        <f t="shared" si="288"/>
        <v>0</v>
      </c>
      <c r="O703" s="16">
        <f t="shared" si="288"/>
        <v>0</v>
      </c>
      <c r="P703" s="221"/>
      <c r="Q703" s="3"/>
    </row>
    <row r="704" spans="1:17" ht="33" hidden="1" customHeight="1" x14ac:dyDescent="0.25">
      <c r="A704" s="5"/>
      <c r="B704" s="78" t="s">
        <v>48</v>
      </c>
      <c r="C704" s="96">
        <f>C705+C706+C707</f>
        <v>0</v>
      </c>
      <c r="D704" s="96">
        <f t="shared" ref="D704:K704" si="289">D705+D706+D707</f>
        <v>0</v>
      </c>
      <c r="E704" s="96">
        <f t="shared" si="289"/>
        <v>0</v>
      </c>
      <c r="F704" s="96">
        <f t="shared" si="289"/>
        <v>0</v>
      </c>
      <c r="G704" s="96">
        <f t="shared" si="289"/>
        <v>0</v>
      </c>
      <c r="H704" s="96">
        <f t="shared" si="289"/>
        <v>0</v>
      </c>
      <c r="I704" s="96">
        <f t="shared" si="289"/>
        <v>0</v>
      </c>
      <c r="J704" s="96">
        <f t="shared" si="289"/>
        <v>4465000</v>
      </c>
      <c r="K704" s="96">
        <f t="shared" si="289"/>
        <v>0</v>
      </c>
      <c r="L704" s="96">
        <f>L705+L706+L707</f>
        <v>5763000</v>
      </c>
      <c r="M704" s="97"/>
      <c r="N704" s="97"/>
      <c r="O704" s="97"/>
      <c r="P704" s="221"/>
      <c r="Q704" s="3"/>
    </row>
    <row r="705" spans="1:17" ht="54" hidden="1" customHeight="1" x14ac:dyDescent="0.25">
      <c r="A705" s="5"/>
      <c r="B705" s="192"/>
      <c r="C705" s="16"/>
      <c r="D705" s="16"/>
      <c r="E705" s="212"/>
      <c r="F705" s="16"/>
      <c r="G705" s="16"/>
      <c r="H705" s="16"/>
      <c r="I705" s="16"/>
      <c r="J705" s="212">
        <v>985000</v>
      </c>
      <c r="K705" s="212"/>
      <c r="L705" s="212">
        <v>985000</v>
      </c>
      <c r="M705" s="97"/>
      <c r="N705" s="97"/>
      <c r="O705" s="97"/>
      <c r="P705" s="85" t="s">
        <v>399</v>
      </c>
      <c r="Q705" s="3"/>
    </row>
    <row r="706" spans="1:17" ht="87" hidden="1" customHeight="1" x14ac:dyDescent="0.25">
      <c r="A706" s="5"/>
      <c r="B706" s="192"/>
      <c r="C706" s="16"/>
      <c r="D706" s="16"/>
      <c r="E706" s="212"/>
      <c r="F706" s="16"/>
      <c r="G706" s="16"/>
      <c r="H706" s="16"/>
      <c r="I706" s="16"/>
      <c r="J706" s="212">
        <v>3480000</v>
      </c>
      <c r="K706" s="212"/>
      <c r="L706" s="212">
        <v>3480000</v>
      </c>
      <c r="M706" s="97"/>
      <c r="N706" s="97"/>
      <c r="O706" s="97"/>
      <c r="P706" s="85" t="s">
        <v>400</v>
      </c>
      <c r="Q706" s="3"/>
    </row>
    <row r="707" spans="1:17" ht="80.25" hidden="1" customHeight="1" x14ac:dyDescent="0.25">
      <c r="A707" s="5"/>
      <c r="B707" s="192"/>
      <c r="C707" s="16"/>
      <c r="D707" s="16"/>
      <c r="E707" s="212"/>
      <c r="F707" s="16"/>
      <c r="G707" s="16"/>
      <c r="H707" s="16"/>
      <c r="I707" s="16"/>
      <c r="J707" s="212"/>
      <c r="K707" s="212"/>
      <c r="L707" s="212">
        <v>1298000</v>
      </c>
      <c r="M707" s="97"/>
      <c r="N707" s="97"/>
      <c r="O707" s="97"/>
      <c r="P707" s="85" t="s">
        <v>401</v>
      </c>
      <c r="Q707" s="3"/>
    </row>
    <row r="708" spans="1:17" ht="15.75" hidden="1" customHeight="1" x14ac:dyDescent="0.25">
      <c r="A708" s="5"/>
      <c r="B708" s="172"/>
      <c r="C708" s="16"/>
      <c r="D708" s="16"/>
      <c r="E708" s="16"/>
      <c r="F708" s="16"/>
      <c r="G708" s="16"/>
      <c r="H708" s="16"/>
      <c r="I708" s="212"/>
      <c r="J708" s="16"/>
      <c r="K708" s="16"/>
      <c r="L708" s="212"/>
      <c r="M708" s="9"/>
      <c r="N708" s="9"/>
      <c r="O708" s="9"/>
      <c r="P708" s="221"/>
      <c r="Q708" s="3"/>
    </row>
    <row r="709" spans="1:17" ht="15.75" hidden="1" customHeight="1" x14ac:dyDescent="0.25">
      <c r="A709" s="5"/>
      <c r="B709" s="172"/>
      <c r="C709" s="16"/>
      <c r="D709" s="16"/>
      <c r="E709" s="16"/>
      <c r="F709" s="16"/>
      <c r="G709" s="16"/>
      <c r="H709" s="16"/>
      <c r="I709" s="212"/>
      <c r="J709" s="16"/>
      <c r="K709" s="16"/>
      <c r="L709" s="212"/>
      <c r="M709" s="9"/>
      <c r="N709" s="9"/>
      <c r="O709" s="9"/>
      <c r="P709" s="221"/>
      <c r="Q709" s="3"/>
    </row>
    <row r="710" spans="1:17" ht="64.5" customHeight="1" x14ac:dyDescent="0.25">
      <c r="A710" s="5" t="s">
        <v>149</v>
      </c>
      <c r="B710" s="172" t="s">
        <v>150</v>
      </c>
      <c r="C710" s="16">
        <f t="shared" ref="C710:L711" si="290">C711</f>
        <v>0</v>
      </c>
      <c r="D710" s="16">
        <f t="shared" si="290"/>
        <v>0</v>
      </c>
      <c r="E710" s="16">
        <f t="shared" si="290"/>
        <v>13328700</v>
      </c>
      <c r="F710" s="16">
        <f t="shared" si="290"/>
        <v>0</v>
      </c>
      <c r="G710" s="16">
        <f t="shared" si="290"/>
        <v>0</v>
      </c>
      <c r="H710" s="16">
        <f t="shared" si="290"/>
        <v>0</v>
      </c>
      <c r="I710" s="16">
        <f t="shared" si="290"/>
        <v>0</v>
      </c>
      <c r="J710" s="16">
        <f t="shared" si="290"/>
        <v>0</v>
      </c>
      <c r="K710" s="16">
        <f t="shared" si="290"/>
        <v>0</v>
      </c>
      <c r="L710" s="16">
        <f t="shared" si="290"/>
        <v>0</v>
      </c>
      <c r="M710" s="9"/>
      <c r="N710" s="9"/>
      <c r="O710" s="9"/>
      <c r="P710" s="221"/>
      <c r="Q710" s="3"/>
    </row>
    <row r="711" spans="1:17" ht="28.5" customHeight="1" x14ac:dyDescent="0.25">
      <c r="A711" s="5"/>
      <c r="B711" s="78" t="s">
        <v>48</v>
      </c>
      <c r="C711" s="96">
        <f t="shared" si="290"/>
        <v>0</v>
      </c>
      <c r="D711" s="96">
        <f t="shared" si="290"/>
        <v>0</v>
      </c>
      <c r="E711" s="96">
        <f t="shared" si="290"/>
        <v>13328700</v>
      </c>
      <c r="F711" s="96">
        <f t="shared" si="290"/>
        <v>0</v>
      </c>
      <c r="G711" s="96">
        <f t="shared" si="290"/>
        <v>0</v>
      </c>
      <c r="H711" s="96">
        <f t="shared" si="290"/>
        <v>0</v>
      </c>
      <c r="I711" s="96">
        <f t="shared" si="290"/>
        <v>0</v>
      </c>
      <c r="J711" s="96">
        <f t="shared" si="290"/>
        <v>0</v>
      </c>
      <c r="K711" s="96">
        <f t="shared" si="290"/>
        <v>0</v>
      </c>
      <c r="L711" s="96">
        <f t="shared" si="290"/>
        <v>0</v>
      </c>
      <c r="M711" s="97"/>
      <c r="N711" s="97"/>
      <c r="O711" s="97"/>
      <c r="P711" s="221"/>
      <c r="Q711" s="3"/>
    </row>
    <row r="712" spans="1:17" ht="42" customHeight="1" x14ac:dyDescent="0.25">
      <c r="A712" s="5"/>
      <c r="B712" s="192"/>
      <c r="C712" s="16"/>
      <c r="D712" s="16"/>
      <c r="E712" s="212">
        <v>13328700</v>
      </c>
      <c r="F712" s="212"/>
      <c r="G712" s="212"/>
      <c r="H712" s="16"/>
      <c r="I712" s="212"/>
      <c r="J712" s="212"/>
      <c r="K712" s="212"/>
      <c r="L712" s="212"/>
      <c r="M712" s="97"/>
      <c r="N712" s="97"/>
      <c r="O712" s="97"/>
      <c r="P712" s="221" t="s">
        <v>584</v>
      </c>
      <c r="Q712" s="3"/>
    </row>
    <row r="713" spans="1:17" ht="15.75" hidden="1" customHeight="1" x14ac:dyDescent="0.25">
      <c r="A713" s="5"/>
      <c r="B713" s="172"/>
      <c r="C713" s="16"/>
      <c r="D713" s="16"/>
      <c r="E713" s="16"/>
      <c r="F713" s="16"/>
      <c r="G713" s="16"/>
      <c r="H713" s="16"/>
      <c r="I713" s="16"/>
      <c r="J713" s="16"/>
      <c r="K713" s="16"/>
      <c r="L713" s="16"/>
      <c r="M713" s="9"/>
      <c r="N713" s="9"/>
      <c r="O713" s="9"/>
      <c r="P713" s="221"/>
      <c r="Q713" s="3"/>
    </row>
    <row r="714" spans="1:17" ht="51" hidden="1" customHeight="1" x14ac:dyDescent="0.25">
      <c r="A714" s="5" t="s">
        <v>113</v>
      </c>
      <c r="B714" s="98" t="s">
        <v>111</v>
      </c>
      <c r="C714" s="16">
        <f t="shared" ref="C714:L714" si="291">C715+C722+C725</f>
        <v>0</v>
      </c>
      <c r="D714" s="16">
        <f t="shared" si="291"/>
        <v>0</v>
      </c>
      <c r="E714" s="16">
        <f t="shared" si="291"/>
        <v>0</v>
      </c>
      <c r="F714" s="16">
        <f t="shared" ref="F714:H714" si="292">F715+F722+F725</f>
        <v>0</v>
      </c>
      <c r="G714" s="16">
        <f t="shared" si="292"/>
        <v>0</v>
      </c>
      <c r="H714" s="16">
        <f t="shared" si="292"/>
        <v>0</v>
      </c>
      <c r="I714" s="16">
        <f t="shared" si="291"/>
        <v>0</v>
      </c>
      <c r="J714" s="16">
        <f t="shared" si="291"/>
        <v>1988515</v>
      </c>
      <c r="K714" s="16">
        <f t="shared" ref="K714" si="293">K715+K722+K725</f>
        <v>0</v>
      </c>
      <c r="L714" s="16">
        <f t="shared" si="291"/>
        <v>1988515</v>
      </c>
      <c r="M714" s="9"/>
      <c r="N714" s="9"/>
      <c r="O714" s="9"/>
      <c r="P714" s="221"/>
      <c r="Q714" s="3"/>
    </row>
    <row r="715" spans="1:17" ht="51" hidden="1" customHeight="1" x14ac:dyDescent="0.25">
      <c r="A715" s="5" t="s">
        <v>114</v>
      </c>
      <c r="B715" s="172" t="s">
        <v>112</v>
      </c>
      <c r="C715" s="16">
        <f>C716+C719</f>
        <v>0</v>
      </c>
      <c r="D715" s="16">
        <f t="shared" ref="D715:K715" si="294">D716+D719</f>
        <v>0</v>
      </c>
      <c r="E715" s="16">
        <f t="shared" si="294"/>
        <v>0</v>
      </c>
      <c r="F715" s="16">
        <f t="shared" si="294"/>
        <v>0</v>
      </c>
      <c r="G715" s="16">
        <f t="shared" si="294"/>
        <v>0</v>
      </c>
      <c r="H715" s="16">
        <f t="shared" si="294"/>
        <v>0</v>
      </c>
      <c r="I715" s="16">
        <f t="shared" si="294"/>
        <v>0</v>
      </c>
      <c r="J715" s="16">
        <f t="shared" si="294"/>
        <v>1885015</v>
      </c>
      <c r="K715" s="16">
        <f t="shared" si="294"/>
        <v>0</v>
      </c>
      <c r="L715" s="16">
        <f t="shared" ref="L715" si="295">L716</f>
        <v>1885015</v>
      </c>
      <c r="M715" s="9"/>
      <c r="N715" s="9"/>
      <c r="O715" s="9"/>
      <c r="P715" s="221"/>
      <c r="Q715" s="3"/>
    </row>
    <row r="716" spans="1:17" ht="15.75" hidden="1" customHeight="1" x14ac:dyDescent="0.25">
      <c r="A716" s="5"/>
      <c r="B716" s="171" t="s">
        <v>49</v>
      </c>
      <c r="C716" s="96">
        <f t="shared" ref="C716:L716" si="296">C717+C718</f>
        <v>0</v>
      </c>
      <c r="D716" s="96">
        <f t="shared" si="296"/>
        <v>0</v>
      </c>
      <c r="E716" s="96">
        <f t="shared" si="296"/>
        <v>0</v>
      </c>
      <c r="F716" s="96">
        <f t="shared" ref="F716:H716" si="297">F717+F718</f>
        <v>0</v>
      </c>
      <c r="G716" s="96">
        <f t="shared" si="297"/>
        <v>0</v>
      </c>
      <c r="H716" s="96">
        <f t="shared" si="297"/>
        <v>0</v>
      </c>
      <c r="I716" s="96">
        <f t="shared" si="296"/>
        <v>0</v>
      </c>
      <c r="J716" s="96">
        <f t="shared" si="296"/>
        <v>1885015</v>
      </c>
      <c r="K716" s="96">
        <f t="shared" ref="K716" si="298">K717+K718</f>
        <v>0</v>
      </c>
      <c r="L716" s="96">
        <f t="shared" si="296"/>
        <v>1885015</v>
      </c>
      <c r="M716" s="9"/>
      <c r="N716" s="9"/>
      <c r="O716" s="9"/>
      <c r="P716" s="221"/>
      <c r="Q716" s="3"/>
    </row>
    <row r="717" spans="1:17" ht="42" hidden="1" customHeight="1" x14ac:dyDescent="0.25">
      <c r="A717" s="5"/>
      <c r="B717" s="217"/>
      <c r="C717" s="212"/>
      <c r="D717" s="212"/>
      <c r="E717" s="212"/>
      <c r="F717" s="212"/>
      <c r="G717" s="212"/>
      <c r="H717" s="212"/>
      <c r="I717" s="212"/>
      <c r="J717" s="50">
        <v>1885015</v>
      </c>
      <c r="K717" s="89"/>
      <c r="L717" s="50">
        <v>1885015</v>
      </c>
      <c r="M717" s="97"/>
      <c r="N717" s="97"/>
      <c r="O717" s="97"/>
      <c r="P717" s="221" t="s">
        <v>475</v>
      </c>
      <c r="Q717" s="3"/>
    </row>
    <row r="718" spans="1:17" ht="15.75" hidden="1" customHeight="1" x14ac:dyDescent="0.25">
      <c r="A718" s="5"/>
      <c r="B718" s="217"/>
      <c r="C718" s="212"/>
      <c r="D718" s="212"/>
      <c r="E718" s="212"/>
      <c r="F718" s="212"/>
      <c r="G718" s="212"/>
      <c r="H718" s="212"/>
      <c r="I718" s="212"/>
      <c r="J718" s="212"/>
      <c r="K718" s="212"/>
      <c r="L718" s="212"/>
      <c r="M718" s="9"/>
      <c r="N718" s="9"/>
      <c r="O718" s="9"/>
      <c r="P718" s="221"/>
      <c r="Q718" s="3"/>
    </row>
    <row r="719" spans="1:17" ht="25.5" hidden="1" customHeight="1" x14ac:dyDescent="0.25">
      <c r="A719" s="5"/>
      <c r="B719" s="169" t="s">
        <v>48</v>
      </c>
      <c r="C719" s="212">
        <f>C720</f>
        <v>0</v>
      </c>
      <c r="D719" s="212">
        <f t="shared" ref="D719:I719" si="299">D720</f>
        <v>0</v>
      </c>
      <c r="E719" s="212">
        <f t="shared" si="299"/>
        <v>0</v>
      </c>
      <c r="F719" s="212">
        <f t="shared" si="299"/>
        <v>0</v>
      </c>
      <c r="G719" s="212">
        <f t="shared" si="299"/>
        <v>0</v>
      </c>
      <c r="H719" s="212">
        <f t="shared" si="299"/>
        <v>0</v>
      </c>
      <c r="I719" s="212">
        <f t="shared" si="299"/>
        <v>0</v>
      </c>
      <c r="J719" s="212">
        <f t="shared" ref="J719" si="300">J720</f>
        <v>0</v>
      </c>
      <c r="K719" s="212">
        <f t="shared" ref="K719" si="301">K720</f>
        <v>0</v>
      </c>
      <c r="L719" s="212"/>
      <c r="M719" s="9"/>
      <c r="N719" s="9"/>
      <c r="O719" s="9"/>
      <c r="P719" s="221"/>
      <c r="Q719" s="3"/>
    </row>
    <row r="720" spans="1:17" ht="15.75" hidden="1" customHeight="1" x14ac:dyDescent="0.25">
      <c r="A720" s="5"/>
      <c r="B720" s="169"/>
      <c r="C720" s="212"/>
      <c r="D720" s="212"/>
      <c r="E720" s="212"/>
      <c r="F720" s="212"/>
      <c r="G720" s="212"/>
      <c r="H720" s="212"/>
      <c r="I720" s="212"/>
      <c r="J720" s="212"/>
      <c r="K720" s="212"/>
      <c r="L720" s="212"/>
      <c r="M720" s="9"/>
      <c r="N720" s="9"/>
      <c r="O720" s="9"/>
      <c r="P720" s="221"/>
      <c r="Q720" s="3"/>
    </row>
    <row r="721" spans="1:17" ht="15.75" hidden="1" customHeight="1" x14ac:dyDescent="0.25">
      <c r="A721" s="5"/>
      <c r="B721" s="217"/>
      <c r="C721" s="212"/>
      <c r="D721" s="212"/>
      <c r="E721" s="212"/>
      <c r="F721" s="212"/>
      <c r="G721" s="212"/>
      <c r="H721" s="212"/>
      <c r="I721" s="212"/>
      <c r="J721" s="212"/>
      <c r="K721" s="212"/>
      <c r="L721" s="212"/>
      <c r="M721" s="9"/>
      <c r="N721" s="9"/>
      <c r="O721" s="9"/>
      <c r="P721" s="221"/>
      <c r="Q721" s="3"/>
    </row>
    <row r="722" spans="1:17" ht="38.25" hidden="1" customHeight="1" x14ac:dyDescent="0.25">
      <c r="A722" s="5" t="s">
        <v>116</v>
      </c>
      <c r="B722" s="172" t="s">
        <v>115</v>
      </c>
      <c r="C722" s="16">
        <f>C723</f>
        <v>0</v>
      </c>
      <c r="D722" s="16">
        <f t="shared" ref="D722:O723" si="302">D723</f>
        <v>0</v>
      </c>
      <c r="E722" s="16">
        <f t="shared" si="302"/>
        <v>0</v>
      </c>
      <c r="F722" s="16">
        <f t="shared" si="302"/>
        <v>0</v>
      </c>
      <c r="G722" s="16"/>
      <c r="H722" s="16"/>
      <c r="I722" s="16">
        <f t="shared" si="302"/>
        <v>0</v>
      </c>
      <c r="J722" s="16">
        <f t="shared" si="302"/>
        <v>103500</v>
      </c>
      <c r="K722" s="16">
        <f t="shared" si="302"/>
        <v>0</v>
      </c>
      <c r="L722" s="16">
        <f t="shared" si="302"/>
        <v>103500</v>
      </c>
      <c r="M722" s="9"/>
      <c r="N722" s="9"/>
      <c r="O722" s="9"/>
      <c r="P722" s="221"/>
      <c r="Q722" s="3"/>
    </row>
    <row r="723" spans="1:17" ht="15.75" hidden="1" customHeight="1" x14ac:dyDescent="0.25">
      <c r="A723" s="5"/>
      <c r="B723" s="171" t="s">
        <v>49</v>
      </c>
      <c r="C723" s="96">
        <f>C724</f>
        <v>0</v>
      </c>
      <c r="D723" s="96">
        <f t="shared" si="302"/>
        <v>0</v>
      </c>
      <c r="E723" s="96">
        <f t="shared" si="302"/>
        <v>0</v>
      </c>
      <c r="F723" s="96">
        <f t="shared" si="302"/>
        <v>0</v>
      </c>
      <c r="G723" s="96"/>
      <c r="H723" s="96"/>
      <c r="I723" s="96">
        <f t="shared" si="302"/>
        <v>0</v>
      </c>
      <c r="J723" s="96">
        <f t="shared" si="302"/>
        <v>103500</v>
      </c>
      <c r="K723" s="96">
        <f t="shared" si="302"/>
        <v>0</v>
      </c>
      <c r="L723" s="96">
        <f t="shared" si="302"/>
        <v>103500</v>
      </c>
      <c r="M723" s="212">
        <f t="shared" si="302"/>
        <v>0</v>
      </c>
      <c r="N723" s="212">
        <f t="shared" si="302"/>
        <v>0</v>
      </c>
      <c r="O723" s="212">
        <f t="shared" si="302"/>
        <v>0</v>
      </c>
      <c r="P723" s="221"/>
      <c r="Q723" s="3"/>
    </row>
    <row r="724" spans="1:17" ht="32.25" hidden="1" customHeight="1" x14ac:dyDescent="0.25">
      <c r="A724" s="5"/>
      <c r="B724" s="217"/>
      <c r="C724" s="212"/>
      <c r="D724" s="212"/>
      <c r="E724" s="212"/>
      <c r="F724" s="212"/>
      <c r="G724" s="212"/>
      <c r="H724" s="212"/>
      <c r="I724" s="212"/>
      <c r="J724" s="96">
        <f>49000+54500</f>
        <v>103500</v>
      </c>
      <c r="K724" s="96"/>
      <c r="L724" s="96">
        <v>103500</v>
      </c>
      <c r="M724" s="212"/>
      <c r="N724" s="212"/>
      <c r="O724" s="212"/>
      <c r="P724" s="221" t="s">
        <v>476</v>
      </c>
      <c r="Q724" s="3"/>
    </row>
    <row r="725" spans="1:17" ht="25.5" hidden="1" customHeight="1" x14ac:dyDescent="0.25">
      <c r="A725" s="5" t="s">
        <v>151</v>
      </c>
      <c r="B725" s="185" t="s">
        <v>152</v>
      </c>
      <c r="C725" s="16">
        <f t="shared" ref="C725:L726" si="303">C726</f>
        <v>0</v>
      </c>
      <c r="D725" s="16">
        <f t="shared" si="303"/>
        <v>0</v>
      </c>
      <c r="E725" s="16">
        <f t="shared" si="303"/>
        <v>0</v>
      </c>
      <c r="F725" s="16">
        <f t="shared" si="303"/>
        <v>0</v>
      </c>
      <c r="G725" s="16"/>
      <c r="H725" s="16"/>
      <c r="I725" s="16">
        <f t="shared" si="303"/>
        <v>0</v>
      </c>
      <c r="J725" s="16">
        <f t="shared" si="303"/>
        <v>0</v>
      </c>
      <c r="K725" s="16">
        <f t="shared" si="303"/>
        <v>0</v>
      </c>
      <c r="L725" s="16">
        <f t="shared" si="303"/>
        <v>0</v>
      </c>
      <c r="M725" s="9"/>
      <c r="N725" s="9"/>
      <c r="O725" s="9"/>
      <c r="P725" s="221"/>
      <c r="Q725" s="3"/>
    </row>
    <row r="726" spans="1:17" ht="15.75" hidden="1" customHeight="1" x14ac:dyDescent="0.25">
      <c r="A726" s="5"/>
      <c r="B726" s="171" t="s">
        <v>49</v>
      </c>
      <c r="C726" s="96">
        <f t="shared" si="303"/>
        <v>0</v>
      </c>
      <c r="D726" s="96">
        <f t="shared" si="303"/>
        <v>0</v>
      </c>
      <c r="E726" s="96">
        <f t="shared" si="303"/>
        <v>0</v>
      </c>
      <c r="F726" s="96">
        <f t="shared" si="303"/>
        <v>0</v>
      </c>
      <c r="G726" s="96"/>
      <c r="H726" s="96"/>
      <c r="I726" s="96">
        <f t="shared" si="303"/>
        <v>0</v>
      </c>
      <c r="J726" s="96">
        <f t="shared" si="303"/>
        <v>0</v>
      </c>
      <c r="K726" s="96">
        <f t="shared" si="303"/>
        <v>0</v>
      </c>
      <c r="L726" s="96">
        <f t="shared" si="303"/>
        <v>0</v>
      </c>
      <c r="M726" s="9"/>
      <c r="N726" s="9"/>
      <c r="O726" s="9"/>
      <c r="P726" s="221"/>
      <c r="Q726" s="3"/>
    </row>
    <row r="727" spans="1:17" ht="46.5" hidden="1" customHeight="1" x14ac:dyDescent="0.25">
      <c r="A727" s="5"/>
      <c r="B727" s="217"/>
      <c r="C727" s="212"/>
      <c r="D727" s="212"/>
      <c r="E727" s="212"/>
      <c r="F727" s="212"/>
      <c r="G727" s="212"/>
      <c r="H727" s="212"/>
      <c r="I727" s="212"/>
      <c r="J727" s="212"/>
      <c r="K727" s="212"/>
      <c r="L727" s="212"/>
      <c r="M727" s="97"/>
      <c r="N727" s="97"/>
      <c r="O727" s="97"/>
      <c r="P727" s="221"/>
      <c r="Q727" s="3"/>
    </row>
    <row r="728" spans="1:17" ht="42.75" customHeight="1" x14ac:dyDescent="0.25">
      <c r="A728" s="5" t="s">
        <v>119</v>
      </c>
      <c r="B728" s="98" t="s">
        <v>117</v>
      </c>
      <c r="C728" s="16">
        <f>C729+C741+C747+C750+C757+C771+C763</f>
        <v>0</v>
      </c>
      <c r="D728" s="16">
        <f t="shared" ref="D728:L728" si="304">D729+D741+D747+D750+D757+D771+D763</f>
        <v>0</v>
      </c>
      <c r="E728" s="16">
        <f t="shared" si="304"/>
        <v>0</v>
      </c>
      <c r="F728" s="16">
        <f t="shared" si="304"/>
        <v>0</v>
      </c>
      <c r="G728" s="16">
        <f t="shared" si="304"/>
        <v>0</v>
      </c>
      <c r="H728" s="16">
        <f t="shared" si="304"/>
        <v>0</v>
      </c>
      <c r="I728" s="16">
        <f t="shared" si="304"/>
        <v>98832</v>
      </c>
      <c r="J728" s="16">
        <f t="shared" si="304"/>
        <v>591458848</v>
      </c>
      <c r="K728" s="16">
        <f t="shared" si="304"/>
        <v>0</v>
      </c>
      <c r="L728" s="16">
        <f t="shared" si="304"/>
        <v>610303150</v>
      </c>
      <c r="M728" s="16">
        <f t="shared" ref="M728:O728" si="305">M729+M741+M747+M750+M757+M771+M763</f>
        <v>0</v>
      </c>
      <c r="N728" s="16">
        <f t="shared" si="305"/>
        <v>0</v>
      </c>
      <c r="O728" s="16">
        <f t="shared" si="305"/>
        <v>0</v>
      </c>
      <c r="P728" s="221"/>
      <c r="Q728" s="3"/>
    </row>
    <row r="729" spans="1:17" ht="66.75" customHeight="1" x14ac:dyDescent="0.25">
      <c r="A729" s="5" t="s">
        <v>120</v>
      </c>
      <c r="B729" s="172" t="s">
        <v>118</v>
      </c>
      <c r="C729" s="16">
        <f>C730+C736+C739</f>
        <v>0</v>
      </c>
      <c r="D729" s="16">
        <f t="shared" ref="D729:L729" si="306">D730+D736+D739</f>
        <v>0</v>
      </c>
      <c r="E729" s="16">
        <f>E730+E736+E739</f>
        <v>0</v>
      </c>
      <c r="F729" s="16">
        <f t="shared" ref="F729" si="307">F730+F736+F739</f>
        <v>0</v>
      </c>
      <c r="G729" s="16"/>
      <c r="H729" s="16"/>
      <c r="I729" s="16">
        <f t="shared" si="306"/>
        <v>20000</v>
      </c>
      <c r="J729" s="16">
        <f t="shared" si="306"/>
        <v>7110305</v>
      </c>
      <c r="K729" s="16">
        <f t="shared" ref="K729" si="308">K730+K736+K739</f>
        <v>0</v>
      </c>
      <c r="L729" s="16">
        <f t="shared" si="306"/>
        <v>6660305</v>
      </c>
      <c r="M729" s="9"/>
      <c r="N729" s="9"/>
      <c r="O729" s="9"/>
      <c r="P729" s="221"/>
      <c r="Q729" s="3"/>
    </row>
    <row r="730" spans="1:17" ht="15.75" hidden="1" customHeight="1" x14ac:dyDescent="0.25">
      <c r="A730" s="5"/>
      <c r="B730" s="171" t="s">
        <v>49</v>
      </c>
      <c r="C730" s="96">
        <f>SUM(C731:C734)</f>
        <v>0</v>
      </c>
      <c r="D730" s="96">
        <f t="shared" ref="D730:L730" si="309">SUM(D731:D734)</f>
        <v>0</v>
      </c>
      <c r="E730" s="96">
        <f t="shared" si="309"/>
        <v>0</v>
      </c>
      <c r="F730" s="96">
        <f t="shared" si="309"/>
        <v>0</v>
      </c>
      <c r="G730" s="96">
        <f t="shared" si="309"/>
        <v>0</v>
      </c>
      <c r="H730" s="96">
        <f t="shared" si="309"/>
        <v>0</v>
      </c>
      <c r="I730" s="96">
        <f t="shared" si="309"/>
        <v>0</v>
      </c>
      <c r="J730" s="96">
        <f t="shared" si="309"/>
        <v>5705600</v>
      </c>
      <c r="K730" s="96">
        <f t="shared" si="309"/>
        <v>0</v>
      </c>
      <c r="L730" s="96">
        <f t="shared" si="309"/>
        <v>4705600</v>
      </c>
      <c r="M730" s="9"/>
      <c r="N730" s="9"/>
      <c r="O730" s="9"/>
      <c r="P730" s="221"/>
      <c r="Q730" s="3"/>
    </row>
    <row r="731" spans="1:17" ht="80.25" hidden="1" customHeight="1" x14ac:dyDescent="0.25">
      <c r="A731" s="5"/>
      <c r="B731" s="171"/>
      <c r="C731" s="96"/>
      <c r="D731" s="96"/>
      <c r="E731" s="96"/>
      <c r="F731" s="96"/>
      <c r="G731" s="96"/>
      <c r="H731" s="96"/>
      <c r="I731" s="96"/>
      <c r="J731" s="212">
        <v>1950000</v>
      </c>
      <c r="K731" s="212"/>
      <c r="L731" s="212"/>
      <c r="M731" s="97"/>
      <c r="N731" s="97"/>
      <c r="O731" s="97"/>
      <c r="P731" s="221" t="s">
        <v>477</v>
      </c>
      <c r="Q731" s="3"/>
    </row>
    <row r="732" spans="1:17" ht="44.25" hidden="1" customHeight="1" x14ac:dyDescent="0.25">
      <c r="A732" s="5"/>
      <c r="B732" s="171"/>
      <c r="C732" s="16"/>
      <c r="D732" s="16"/>
      <c r="E732" s="212"/>
      <c r="F732" s="212"/>
      <c r="G732" s="16"/>
      <c r="H732" s="16"/>
      <c r="I732" s="212"/>
      <c r="J732" s="212">
        <v>1400000</v>
      </c>
      <c r="K732" s="16"/>
      <c r="L732" s="212">
        <v>1400000</v>
      </c>
      <c r="M732" s="97"/>
      <c r="N732" s="97"/>
      <c r="O732" s="97"/>
      <c r="P732" s="221" t="s">
        <v>478</v>
      </c>
      <c r="Q732" s="3"/>
    </row>
    <row r="733" spans="1:17" ht="44.25" hidden="1" customHeight="1" x14ac:dyDescent="0.25">
      <c r="A733" s="5"/>
      <c r="B733" s="171"/>
      <c r="C733" s="16"/>
      <c r="D733" s="16"/>
      <c r="E733" s="212"/>
      <c r="F733" s="212"/>
      <c r="G733" s="16"/>
      <c r="H733" s="16"/>
      <c r="I733" s="212"/>
      <c r="J733" s="212">
        <v>2355600</v>
      </c>
      <c r="K733" s="16"/>
      <c r="L733" s="212">
        <v>2355600</v>
      </c>
      <c r="M733" s="97"/>
      <c r="N733" s="97"/>
      <c r="O733" s="97"/>
      <c r="P733" s="221" t="s">
        <v>475</v>
      </c>
      <c r="Q733" s="3"/>
    </row>
    <row r="734" spans="1:17" ht="91.5" hidden="1" customHeight="1" x14ac:dyDescent="0.25">
      <c r="A734" s="5"/>
      <c r="B734" s="217" t="s">
        <v>402</v>
      </c>
      <c r="C734" s="96"/>
      <c r="D734" s="96"/>
      <c r="E734" s="96"/>
      <c r="F734" s="96"/>
      <c r="G734" s="96"/>
      <c r="H734" s="96"/>
      <c r="I734" s="96"/>
      <c r="J734" s="212"/>
      <c r="K734" s="212"/>
      <c r="L734" s="212">
        <v>950000</v>
      </c>
      <c r="M734" s="97"/>
      <c r="N734" s="97"/>
      <c r="O734" s="97"/>
      <c r="P734" s="221" t="s">
        <v>479</v>
      </c>
      <c r="Q734" s="3"/>
    </row>
    <row r="735" spans="1:17" ht="15.75" hidden="1" customHeight="1" x14ac:dyDescent="0.25">
      <c r="A735" s="5"/>
      <c r="B735" s="171"/>
      <c r="C735" s="16"/>
      <c r="D735" s="16"/>
      <c r="E735" s="212"/>
      <c r="F735" s="212"/>
      <c r="G735" s="16"/>
      <c r="H735" s="16"/>
      <c r="I735" s="212"/>
      <c r="J735" s="16"/>
      <c r="K735" s="16"/>
      <c r="L735" s="212"/>
      <c r="M735" s="9"/>
      <c r="N735" s="9"/>
      <c r="O735" s="9"/>
      <c r="P735" s="221"/>
      <c r="Q735" s="3"/>
    </row>
    <row r="736" spans="1:17" ht="31.5" customHeight="1" x14ac:dyDescent="0.25">
      <c r="A736" s="5"/>
      <c r="B736" s="171" t="s">
        <v>100</v>
      </c>
      <c r="C736" s="96">
        <f>C737+C738</f>
        <v>0</v>
      </c>
      <c r="D736" s="96">
        <f t="shared" ref="D736:O736" si="310">D737+D738</f>
        <v>0</v>
      </c>
      <c r="E736" s="96">
        <f t="shared" si="310"/>
        <v>0</v>
      </c>
      <c r="F736" s="96">
        <f t="shared" si="310"/>
        <v>0</v>
      </c>
      <c r="G736" s="96">
        <f t="shared" si="310"/>
        <v>0</v>
      </c>
      <c r="H736" s="96">
        <f t="shared" si="310"/>
        <v>0</v>
      </c>
      <c r="I736" s="96">
        <f t="shared" si="310"/>
        <v>20000</v>
      </c>
      <c r="J736" s="96">
        <f t="shared" si="310"/>
        <v>1404705</v>
      </c>
      <c r="K736" s="96">
        <f t="shared" si="310"/>
        <v>0</v>
      </c>
      <c r="L736" s="96">
        <f t="shared" si="310"/>
        <v>0</v>
      </c>
      <c r="M736" s="96">
        <f t="shared" si="310"/>
        <v>0</v>
      </c>
      <c r="N736" s="96">
        <f t="shared" si="310"/>
        <v>0</v>
      </c>
      <c r="O736" s="96">
        <f t="shared" si="310"/>
        <v>0</v>
      </c>
      <c r="P736" s="221"/>
      <c r="Q736" s="3"/>
    </row>
    <row r="737" spans="1:17" ht="38.25" x14ac:dyDescent="0.25">
      <c r="A737" s="5"/>
      <c r="B737" s="217"/>
      <c r="C737" s="212"/>
      <c r="D737" s="212"/>
      <c r="E737" s="212"/>
      <c r="F737" s="212"/>
      <c r="G737" s="212"/>
      <c r="H737" s="212"/>
      <c r="I737" s="212">
        <v>20000</v>
      </c>
      <c r="J737" s="212"/>
      <c r="K737" s="212"/>
      <c r="L737" s="212"/>
      <c r="M737" s="97"/>
      <c r="N737" s="97"/>
      <c r="O737" s="97"/>
      <c r="P737" s="221" t="s">
        <v>556</v>
      </c>
      <c r="Q737" s="3"/>
    </row>
    <row r="738" spans="1:17" ht="67.5" hidden="1" customHeight="1" x14ac:dyDescent="0.25">
      <c r="A738" s="5"/>
      <c r="B738" s="217"/>
      <c r="C738" s="212"/>
      <c r="D738" s="212"/>
      <c r="E738" s="212"/>
      <c r="F738" s="212"/>
      <c r="G738" s="212"/>
      <c r="H738" s="212"/>
      <c r="I738" s="212"/>
      <c r="J738" s="212">
        <v>1404705</v>
      </c>
      <c r="K738" s="212"/>
      <c r="L738" s="212"/>
      <c r="M738" s="97"/>
      <c r="N738" s="97"/>
      <c r="O738" s="97"/>
      <c r="P738" s="221" t="s">
        <v>403</v>
      </c>
      <c r="Q738" s="3"/>
    </row>
    <row r="739" spans="1:17" ht="25.5" hidden="1" customHeight="1" x14ac:dyDescent="0.25">
      <c r="A739" s="5"/>
      <c r="B739" s="171" t="s">
        <v>160</v>
      </c>
      <c r="C739" s="96">
        <f>C740</f>
        <v>0</v>
      </c>
      <c r="D739" s="96">
        <f t="shared" ref="D739:L739" si="311">D740</f>
        <v>0</v>
      </c>
      <c r="E739" s="96">
        <f t="shared" si="311"/>
        <v>0</v>
      </c>
      <c r="F739" s="96">
        <f t="shared" si="311"/>
        <v>0</v>
      </c>
      <c r="G739" s="96"/>
      <c r="H739" s="96"/>
      <c r="I739" s="96">
        <f t="shared" si="311"/>
        <v>0</v>
      </c>
      <c r="J739" s="96">
        <f t="shared" si="311"/>
        <v>0</v>
      </c>
      <c r="K739" s="96">
        <f t="shared" si="311"/>
        <v>0</v>
      </c>
      <c r="L739" s="96">
        <f t="shared" si="311"/>
        <v>1954705</v>
      </c>
      <c r="M739" s="9"/>
      <c r="N739" s="9"/>
      <c r="O739" s="9"/>
      <c r="P739" s="221"/>
      <c r="Q739" s="3"/>
    </row>
    <row r="740" spans="1:17" ht="83.25" hidden="1" customHeight="1" x14ac:dyDescent="0.25">
      <c r="A740" s="5"/>
      <c r="B740" s="217"/>
      <c r="C740" s="212"/>
      <c r="D740" s="212"/>
      <c r="E740" s="212"/>
      <c r="F740" s="212"/>
      <c r="G740" s="212"/>
      <c r="H740" s="212"/>
      <c r="I740" s="212"/>
      <c r="J740" s="212"/>
      <c r="K740" s="212"/>
      <c r="L740" s="212">
        <v>1954705</v>
      </c>
      <c r="M740" s="97"/>
      <c r="N740" s="97"/>
      <c r="O740" s="97"/>
      <c r="P740" s="221" t="s">
        <v>480</v>
      </c>
      <c r="Q740" s="3"/>
    </row>
    <row r="741" spans="1:17" ht="76.5" hidden="1" customHeight="1" x14ac:dyDescent="0.25">
      <c r="A741" s="5" t="s">
        <v>122</v>
      </c>
      <c r="B741" s="172" t="s">
        <v>121</v>
      </c>
      <c r="C741" s="16">
        <f>C742+C745</f>
        <v>0</v>
      </c>
      <c r="D741" s="16">
        <f t="shared" ref="D741:L741" si="312">D742+D745</f>
        <v>0</v>
      </c>
      <c r="E741" s="16">
        <f t="shared" si="312"/>
        <v>0</v>
      </c>
      <c r="F741" s="16">
        <f t="shared" si="312"/>
        <v>0</v>
      </c>
      <c r="G741" s="16">
        <f t="shared" si="312"/>
        <v>0</v>
      </c>
      <c r="H741" s="16">
        <f t="shared" si="312"/>
        <v>0</v>
      </c>
      <c r="I741" s="16">
        <f t="shared" si="312"/>
        <v>0</v>
      </c>
      <c r="J741" s="16">
        <f t="shared" si="312"/>
        <v>8955000</v>
      </c>
      <c r="K741" s="16">
        <f t="shared" si="312"/>
        <v>0</v>
      </c>
      <c r="L741" s="16">
        <f t="shared" si="312"/>
        <v>10355000</v>
      </c>
      <c r="M741" s="9"/>
      <c r="N741" s="9"/>
      <c r="O741" s="9"/>
      <c r="P741" s="221"/>
      <c r="Q741" s="3"/>
    </row>
    <row r="742" spans="1:17" ht="25.5" hidden="1" customHeight="1" x14ac:dyDescent="0.25">
      <c r="A742" s="5"/>
      <c r="B742" s="171" t="s">
        <v>160</v>
      </c>
      <c r="C742" s="96">
        <f>C743+C744</f>
        <v>0</v>
      </c>
      <c r="D742" s="96">
        <f t="shared" ref="D742:L742" si="313">D743+D744</f>
        <v>0</v>
      </c>
      <c r="E742" s="96">
        <f t="shared" si="313"/>
        <v>0</v>
      </c>
      <c r="F742" s="96">
        <f t="shared" si="313"/>
        <v>0</v>
      </c>
      <c r="G742" s="96">
        <f t="shared" si="313"/>
        <v>0</v>
      </c>
      <c r="H742" s="96">
        <f t="shared" si="313"/>
        <v>0</v>
      </c>
      <c r="I742" s="96">
        <f t="shared" si="313"/>
        <v>0</v>
      </c>
      <c r="J742" s="96">
        <f t="shared" si="313"/>
        <v>0</v>
      </c>
      <c r="K742" s="96">
        <f t="shared" si="313"/>
        <v>0</v>
      </c>
      <c r="L742" s="96">
        <f t="shared" si="313"/>
        <v>10355000</v>
      </c>
      <c r="M742" s="9"/>
      <c r="N742" s="9"/>
      <c r="O742" s="9"/>
      <c r="P742" s="221"/>
      <c r="Q742" s="3"/>
    </row>
    <row r="743" spans="1:17" ht="67.5" hidden="1" customHeight="1" x14ac:dyDescent="0.25">
      <c r="A743" s="5"/>
      <c r="B743" s="217"/>
      <c r="C743" s="212"/>
      <c r="D743" s="212"/>
      <c r="E743" s="212"/>
      <c r="F743" s="212"/>
      <c r="G743" s="212"/>
      <c r="H743" s="212"/>
      <c r="I743" s="212"/>
      <c r="J743" s="212"/>
      <c r="K743" s="212"/>
      <c r="L743" s="212">
        <v>1400000</v>
      </c>
      <c r="M743" s="97"/>
      <c r="N743" s="97"/>
      <c r="O743" s="97"/>
      <c r="P743" s="221" t="s">
        <v>481</v>
      </c>
      <c r="Q743" s="3"/>
    </row>
    <row r="744" spans="1:17" ht="81.75" hidden="1" customHeight="1" x14ac:dyDescent="0.25">
      <c r="A744" s="5"/>
      <c r="B744" s="217"/>
      <c r="C744" s="212"/>
      <c r="D744" s="212"/>
      <c r="E744" s="212"/>
      <c r="F744" s="212"/>
      <c r="G744" s="212"/>
      <c r="H744" s="212"/>
      <c r="I744" s="212"/>
      <c r="J744" s="212"/>
      <c r="K744" s="212"/>
      <c r="L744" s="212">
        <v>8955000</v>
      </c>
      <c r="M744" s="97"/>
      <c r="N744" s="97"/>
      <c r="O744" s="97"/>
      <c r="P744" s="221" t="s">
        <v>450</v>
      </c>
      <c r="Q744" s="3"/>
    </row>
    <row r="745" spans="1:17" ht="25.5" hidden="1" customHeight="1" x14ac:dyDescent="0.25">
      <c r="A745" s="5"/>
      <c r="B745" s="171" t="s">
        <v>100</v>
      </c>
      <c r="C745" s="96">
        <f>C746</f>
        <v>0</v>
      </c>
      <c r="D745" s="96">
        <f t="shared" ref="D745:L745" si="314">D746</f>
        <v>0</v>
      </c>
      <c r="E745" s="96">
        <f t="shared" si="314"/>
        <v>0</v>
      </c>
      <c r="F745" s="96">
        <f t="shared" si="314"/>
        <v>0</v>
      </c>
      <c r="G745" s="96">
        <f t="shared" si="314"/>
        <v>0</v>
      </c>
      <c r="H745" s="96">
        <f t="shared" si="314"/>
        <v>0</v>
      </c>
      <c r="I745" s="96">
        <f t="shared" si="314"/>
        <v>0</v>
      </c>
      <c r="J745" s="96">
        <f t="shared" si="314"/>
        <v>8955000</v>
      </c>
      <c r="K745" s="96">
        <f t="shared" si="314"/>
        <v>0</v>
      </c>
      <c r="L745" s="96">
        <f t="shared" si="314"/>
        <v>0</v>
      </c>
      <c r="M745" s="97"/>
      <c r="N745" s="97"/>
      <c r="O745" s="97"/>
      <c r="P745" s="221"/>
      <c r="Q745" s="3"/>
    </row>
    <row r="746" spans="1:17" ht="84" hidden="1" customHeight="1" x14ac:dyDescent="0.25">
      <c r="A746" s="5"/>
      <c r="B746" s="172"/>
      <c r="C746" s="16"/>
      <c r="D746" s="16"/>
      <c r="E746" s="16"/>
      <c r="F746" s="16"/>
      <c r="G746" s="16"/>
      <c r="H746" s="16"/>
      <c r="I746" s="16"/>
      <c r="J746" s="96">
        <v>8955000</v>
      </c>
      <c r="K746" s="16"/>
      <c r="L746" s="16"/>
      <c r="M746" s="97"/>
      <c r="N746" s="97"/>
      <c r="O746" s="97"/>
      <c r="P746" s="221" t="s">
        <v>451</v>
      </c>
      <c r="Q746" s="3"/>
    </row>
    <row r="747" spans="1:17" ht="51" hidden="1" customHeight="1" x14ac:dyDescent="0.25">
      <c r="A747" s="5" t="s">
        <v>214</v>
      </c>
      <c r="B747" s="172" t="s">
        <v>215</v>
      </c>
      <c r="C747" s="16">
        <f>C748</f>
        <v>0</v>
      </c>
      <c r="D747" s="16">
        <f t="shared" ref="D747:L748" si="315">D748</f>
        <v>0</v>
      </c>
      <c r="E747" s="16">
        <f t="shared" si="315"/>
        <v>0</v>
      </c>
      <c r="F747" s="16">
        <f t="shared" si="315"/>
        <v>0</v>
      </c>
      <c r="G747" s="16"/>
      <c r="H747" s="16"/>
      <c r="I747" s="16">
        <f t="shared" si="315"/>
        <v>0</v>
      </c>
      <c r="J747" s="16">
        <f t="shared" si="315"/>
        <v>0</v>
      </c>
      <c r="K747" s="16">
        <f t="shared" si="315"/>
        <v>0</v>
      </c>
      <c r="L747" s="16">
        <f t="shared" si="315"/>
        <v>0</v>
      </c>
      <c r="M747" s="9"/>
      <c r="N747" s="9"/>
      <c r="O747" s="9"/>
      <c r="P747" s="221"/>
      <c r="Q747" s="3"/>
    </row>
    <row r="748" spans="1:17" ht="25.5" hidden="1" customHeight="1" x14ac:dyDescent="0.25">
      <c r="A748" s="5"/>
      <c r="B748" s="171" t="s">
        <v>160</v>
      </c>
      <c r="C748" s="96">
        <f>C749</f>
        <v>0</v>
      </c>
      <c r="D748" s="96">
        <f t="shared" si="315"/>
        <v>0</v>
      </c>
      <c r="E748" s="96">
        <f t="shared" si="315"/>
        <v>0</v>
      </c>
      <c r="F748" s="96">
        <f t="shared" si="315"/>
        <v>0</v>
      </c>
      <c r="G748" s="96"/>
      <c r="H748" s="96"/>
      <c r="I748" s="96">
        <f t="shared" si="315"/>
        <v>0</v>
      </c>
      <c r="J748" s="96">
        <f t="shared" si="315"/>
        <v>0</v>
      </c>
      <c r="K748" s="96">
        <f t="shared" si="315"/>
        <v>0</v>
      </c>
      <c r="L748" s="96">
        <f t="shared" si="315"/>
        <v>0</v>
      </c>
      <c r="M748" s="9"/>
      <c r="N748" s="9"/>
      <c r="O748" s="9"/>
      <c r="P748" s="221"/>
      <c r="Q748" s="3"/>
    </row>
    <row r="749" spans="1:17" ht="15.75" hidden="1" customHeight="1" x14ac:dyDescent="0.25">
      <c r="A749" s="5"/>
      <c r="B749" s="217"/>
      <c r="C749" s="212"/>
      <c r="D749" s="212"/>
      <c r="E749" s="212"/>
      <c r="F749" s="212"/>
      <c r="G749" s="212"/>
      <c r="H749" s="212"/>
      <c r="I749" s="212"/>
      <c r="J749" s="212"/>
      <c r="K749" s="212"/>
      <c r="L749" s="212"/>
      <c r="M749" s="9"/>
      <c r="N749" s="9"/>
      <c r="O749" s="9"/>
      <c r="P749" s="221"/>
      <c r="Q749" s="3"/>
    </row>
    <row r="750" spans="1:17" ht="51" hidden="1" customHeight="1" x14ac:dyDescent="0.25">
      <c r="A750" s="5" t="s">
        <v>178</v>
      </c>
      <c r="B750" s="185" t="s">
        <v>179</v>
      </c>
      <c r="C750" s="16">
        <f t="shared" ref="C750:L750" si="316">C751+C755</f>
        <v>0</v>
      </c>
      <c r="D750" s="16">
        <f t="shared" si="316"/>
        <v>0</v>
      </c>
      <c r="E750" s="16">
        <f t="shared" si="316"/>
        <v>0</v>
      </c>
      <c r="F750" s="16">
        <f t="shared" si="316"/>
        <v>0</v>
      </c>
      <c r="G750" s="16">
        <f t="shared" si="316"/>
        <v>0</v>
      </c>
      <c r="H750" s="16">
        <f t="shared" si="316"/>
        <v>0</v>
      </c>
      <c r="I750" s="16">
        <f t="shared" si="316"/>
        <v>0</v>
      </c>
      <c r="J750" s="16">
        <f t="shared" si="316"/>
        <v>121127842</v>
      </c>
      <c r="K750" s="16">
        <f t="shared" si="316"/>
        <v>0</v>
      </c>
      <c r="L750" s="16">
        <f t="shared" si="316"/>
        <v>129488969</v>
      </c>
      <c r="M750" s="9"/>
      <c r="N750" s="9"/>
      <c r="O750" s="9"/>
      <c r="P750" s="221"/>
      <c r="Q750" s="3"/>
    </row>
    <row r="751" spans="1:17" ht="25.5" hidden="1" customHeight="1" x14ac:dyDescent="0.25">
      <c r="A751" s="5"/>
      <c r="B751" s="171" t="s">
        <v>100</v>
      </c>
      <c r="C751" s="96">
        <f>C752+C753+C754</f>
        <v>0</v>
      </c>
      <c r="D751" s="96">
        <f>D752+D753+D754</f>
        <v>0</v>
      </c>
      <c r="E751" s="96">
        <f>E752+E753+E754</f>
        <v>0</v>
      </c>
      <c r="F751" s="96">
        <f>F752+F753+F754</f>
        <v>0</v>
      </c>
      <c r="G751" s="96"/>
      <c r="H751" s="96"/>
      <c r="I751" s="96">
        <f>I752+I753+I754</f>
        <v>0</v>
      </c>
      <c r="J751" s="96">
        <f>J752+J753+J754</f>
        <v>121127842</v>
      </c>
      <c r="K751" s="96">
        <f>K752+K753+K754</f>
        <v>0</v>
      </c>
      <c r="L751" s="96">
        <f>L752+L753+L754</f>
        <v>54806862</v>
      </c>
      <c r="M751" s="9"/>
      <c r="N751" s="9"/>
      <c r="O751" s="9"/>
      <c r="P751" s="221"/>
      <c r="Q751" s="3"/>
    </row>
    <row r="752" spans="1:17" ht="28.5" hidden="1" customHeight="1" x14ac:dyDescent="0.25">
      <c r="A752" s="5"/>
      <c r="B752" s="217"/>
      <c r="C752" s="212"/>
      <c r="D752" s="212"/>
      <c r="E752" s="212"/>
      <c r="F752" s="212"/>
      <c r="G752" s="212"/>
      <c r="H752" s="212"/>
      <c r="I752" s="212"/>
      <c r="J752" s="212">
        <v>46445735</v>
      </c>
      <c r="K752" s="212"/>
      <c r="L752" s="212">
        <v>46445735</v>
      </c>
      <c r="M752" s="97"/>
      <c r="N752" s="97"/>
      <c r="O752" s="97"/>
      <c r="P752" s="221" t="s">
        <v>404</v>
      </c>
      <c r="Q752" s="3"/>
    </row>
    <row r="753" spans="1:17" ht="99" hidden="1" customHeight="1" x14ac:dyDescent="0.25">
      <c r="A753" s="5"/>
      <c r="B753" s="217"/>
      <c r="C753" s="212"/>
      <c r="D753" s="212"/>
      <c r="E753" s="212"/>
      <c r="F753" s="212"/>
      <c r="G753" s="212"/>
      <c r="H753" s="212"/>
      <c r="I753" s="212"/>
      <c r="J753" s="212"/>
      <c r="K753" s="212"/>
      <c r="L753" s="212">
        <v>8361127</v>
      </c>
      <c r="M753" s="97"/>
      <c r="N753" s="97"/>
      <c r="O753" s="97"/>
      <c r="P753" s="221" t="s">
        <v>482</v>
      </c>
      <c r="Q753" s="3"/>
    </row>
    <row r="754" spans="1:17" ht="82.5" hidden="1" customHeight="1" x14ac:dyDescent="0.25">
      <c r="A754" s="5"/>
      <c r="B754" s="217"/>
      <c r="C754" s="212"/>
      <c r="D754" s="212"/>
      <c r="E754" s="212"/>
      <c r="F754" s="212"/>
      <c r="G754" s="212"/>
      <c r="H754" s="212"/>
      <c r="I754" s="212"/>
      <c r="J754" s="212">
        <v>74682107</v>
      </c>
      <c r="K754" s="16"/>
      <c r="L754" s="16"/>
      <c r="M754" s="97"/>
      <c r="N754" s="97"/>
      <c r="O754" s="97"/>
      <c r="P754" s="221" t="s">
        <v>483</v>
      </c>
      <c r="Q754" s="3"/>
    </row>
    <row r="755" spans="1:17" ht="68.25" hidden="1" customHeight="1" x14ac:dyDescent="0.25">
      <c r="A755" s="5"/>
      <c r="B755" s="171" t="s">
        <v>160</v>
      </c>
      <c r="C755" s="96">
        <f>C756</f>
        <v>0</v>
      </c>
      <c r="D755" s="96">
        <f t="shared" ref="D755:O755" si="317">D756</f>
        <v>0</v>
      </c>
      <c r="E755" s="96">
        <f t="shared" si="317"/>
        <v>0</v>
      </c>
      <c r="F755" s="96">
        <f t="shared" si="317"/>
        <v>0</v>
      </c>
      <c r="G755" s="96">
        <f t="shared" si="317"/>
        <v>0</v>
      </c>
      <c r="H755" s="96">
        <f t="shared" si="317"/>
        <v>0</v>
      </c>
      <c r="I755" s="96">
        <f t="shared" si="317"/>
        <v>0</v>
      </c>
      <c r="J755" s="96">
        <f t="shared" si="317"/>
        <v>0</v>
      </c>
      <c r="K755" s="96">
        <f t="shared" si="317"/>
        <v>0</v>
      </c>
      <c r="L755" s="96">
        <f t="shared" si="317"/>
        <v>74682107</v>
      </c>
      <c r="M755" s="96">
        <f t="shared" si="317"/>
        <v>0</v>
      </c>
      <c r="N755" s="96">
        <f t="shared" si="317"/>
        <v>0</v>
      </c>
      <c r="O755" s="96">
        <f t="shared" si="317"/>
        <v>0</v>
      </c>
      <c r="P755" s="221"/>
      <c r="Q755" s="3"/>
    </row>
    <row r="756" spans="1:17" ht="68.25" hidden="1" customHeight="1" x14ac:dyDescent="0.25">
      <c r="A756" s="5"/>
      <c r="B756" s="217"/>
      <c r="C756" s="212"/>
      <c r="D756" s="212"/>
      <c r="E756" s="212"/>
      <c r="F756" s="212"/>
      <c r="G756" s="212"/>
      <c r="H756" s="212"/>
      <c r="I756" s="212"/>
      <c r="J756" s="212"/>
      <c r="K756" s="212"/>
      <c r="L756" s="212">
        <v>74682107</v>
      </c>
      <c r="M756" s="97"/>
      <c r="N756" s="97"/>
      <c r="O756" s="97"/>
      <c r="P756" s="221" t="s">
        <v>484</v>
      </c>
      <c r="Q756" s="3"/>
    </row>
    <row r="757" spans="1:17" ht="30" customHeight="1" x14ac:dyDescent="0.25">
      <c r="A757" s="5" t="s">
        <v>217</v>
      </c>
      <c r="B757" s="185" t="s">
        <v>216</v>
      </c>
      <c r="C757" s="16">
        <f>C758+C761</f>
        <v>0</v>
      </c>
      <c r="D757" s="16">
        <f t="shared" ref="D757:L757" si="318">D758+D761</f>
        <v>0</v>
      </c>
      <c r="E757" s="16">
        <f t="shared" si="318"/>
        <v>0</v>
      </c>
      <c r="F757" s="16">
        <f t="shared" si="318"/>
        <v>0</v>
      </c>
      <c r="G757" s="16">
        <f t="shared" si="318"/>
        <v>0</v>
      </c>
      <c r="H757" s="16">
        <f t="shared" si="318"/>
        <v>0</v>
      </c>
      <c r="I757" s="16">
        <f t="shared" si="318"/>
        <v>78832</v>
      </c>
      <c r="J757" s="16">
        <f t="shared" si="318"/>
        <v>239829164</v>
      </c>
      <c r="K757" s="16">
        <f t="shared" si="318"/>
        <v>0</v>
      </c>
      <c r="L757" s="16">
        <f t="shared" si="318"/>
        <v>239829164</v>
      </c>
      <c r="M757" s="9"/>
      <c r="N757" s="9"/>
      <c r="O757" s="9"/>
      <c r="P757" s="221"/>
      <c r="Q757" s="3"/>
    </row>
    <row r="758" spans="1:17" ht="30" customHeight="1" x14ac:dyDescent="0.25">
      <c r="A758" s="5"/>
      <c r="B758" s="171" t="s">
        <v>100</v>
      </c>
      <c r="C758" s="96">
        <f>C759+C760</f>
        <v>0</v>
      </c>
      <c r="D758" s="96">
        <f t="shared" ref="D758:L758" si="319">D759+D760</f>
        <v>0</v>
      </c>
      <c r="E758" s="96">
        <f t="shared" si="319"/>
        <v>0</v>
      </c>
      <c r="F758" s="96">
        <f t="shared" si="319"/>
        <v>0</v>
      </c>
      <c r="G758" s="96">
        <f t="shared" si="319"/>
        <v>0</v>
      </c>
      <c r="H758" s="96">
        <f t="shared" si="319"/>
        <v>0</v>
      </c>
      <c r="I758" s="96">
        <f t="shared" si="319"/>
        <v>78832</v>
      </c>
      <c r="J758" s="96">
        <f t="shared" si="319"/>
        <v>239829164</v>
      </c>
      <c r="K758" s="96">
        <f t="shared" si="319"/>
        <v>0</v>
      </c>
      <c r="L758" s="96">
        <f t="shared" si="319"/>
        <v>0</v>
      </c>
      <c r="M758" s="9"/>
      <c r="N758" s="9"/>
      <c r="O758" s="9"/>
      <c r="P758" s="221"/>
      <c r="Q758" s="3"/>
    </row>
    <row r="759" spans="1:17" ht="29.25" customHeight="1" x14ac:dyDescent="0.25">
      <c r="A759" s="5"/>
      <c r="B759" s="217"/>
      <c r="C759" s="212"/>
      <c r="D759" s="212"/>
      <c r="E759" s="212"/>
      <c r="F759" s="212"/>
      <c r="G759" s="212"/>
      <c r="H759" s="212"/>
      <c r="I759" s="212">
        <v>78832</v>
      </c>
      <c r="J759" s="16"/>
      <c r="K759" s="16"/>
      <c r="L759" s="16"/>
      <c r="M759" s="97"/>
      <c r="N759" s="97"/>
      <c r="O759" s="97"/>
      <c r="P759" s="221" t="s">
        <v>485</v>
      </c>
      <c r="Q759" s="3"/>
    </row>
    <row r="760" spans="1:17" ht="67.5" hidden="1" customHeight="1" x14ac:dyDescent="0.25">
      <c r="A760" s="5"/>
      <c r="B760" s="217"/>
      <c r="C760" s="212"/>
      <c r="D760" s="212"/>
      <c r="E760" s="212"/>
      <c r="F760" s="212"/>
      <c r="G760" s="212"/>
      <c r="H760" s="212"/>
      <c r="I760" s="16"/>
      <c r="J760" s="212">
        <v>239829164</v>
      </c>
      <c r="K760" s="16"/>
      <c r="L760" s="16"/>
      <c r="M760" s="97"/>
      <c r="N760" s="97"/>
      <c r="O760" s="97"/>
      <c r="P760" s="221" t="s">
        <v>405</v>
      </c>
      <c r="Q760" s="3"/>
    </row>
    <row r="761" spans="1:17" ht="25.5" hidden="1" customHeight="1" x14ac:dyDescent="0.25">
      <c r="A761" s="5"/>
      <c r="B761" s="171" t="s">
        <v>160</v>
      </c>
      <c r="C761" s="96">
        <f>C762</f>
        <v>0</v>
      </c>
      <c r="D761" s="96">
        <f t="shared" ref="D761:L761" si="320">D762</f>
        <v>0</v>
      </c>
      <c r="E761" s="96">
        <f t="shared" si="320"/>
        <v>0</v>
      </c>
      <c r="F761" s="96">
        <f t="shared" si="320"/>
        <v>0</v>
      </c>
      <c r="G761" s="96">
        <f t="shared" si="320"/>
        <v>0</v>
      </c>
      <c r="H761" s="96">
        <f t="shared" si="320"/>
        <v>0</v>
      </c>
      <c r="I761" s="96">
        <f t="shared" si="320"/>
        <v>0</v>
      </c>
      <c r="J761" s="96">
        <f t="shared" si="320"/>
        <v>0</v>
      </c>
      <c r="K761" s="96">
        <f t="shared" si="320"/>
        <v>0</v>
      </c>
      <c r="L761" s="96">
        <f t="shared" si="320"/>
        <v>239829164</v>
      </c>
      <c r="M761" s="97"/>
      <c r="N761" s="97"/>
      <c r="O761" s="97"/>
      <c r="P761" s="221"/>
      <c r="Q761" s="3"/>
    </row>
    <row r="762" spans="1:17" ht="68.25" hidden="1" customHeight="1" x14ac:dyDescent="0.25">
      <c r="A762" s="5"/>
      <c r="B762" s="217"/>
      <c r="C762" s="212"/>
      <c r="D762" s="212"/>
      <c r="E762" s="212"/>
      <c r="F762" s="212"/>
      <c r="G762" s="212"/>
      <c r="H762" s="212"/>
      <c r="I762" s="212"/>
      <c r="J762" s="212"/>
      <c r="K762" s="212"/>
      <c r="L762" s="212">
        <v>239829164</v>
      </c>
      <c r="M762" s="97"/>
      <c r="N762" s="97"/>
      <c r="O762" s="97"/>
      <c r="P762" s="221" t="s">
        <v>406</v>
      </c>
      <c r="Q762" s="3"/>
    </row>
    <row r="763" spans="1:17" ht="68.25" hidden="1" customHeight="1" x14ac:dyDescent="0.25">
      <c r="A763" s="5" t="s">
        <v>407</v>
      </c>
      <c r="B763" s="185" t="s">
        <v>408</v>
      </c>
      <c r="C763" s="16">
        <f>C764+C768</f>
        <v>0</v>
      </c>
      <c r="D763" s="16">
        <f t="shared" ref="D763:L763" si="321">D764+D768</f>
        <v>0</v>
      </c>
      <c r="E763" s="16">
        <f t="shared" si="321"/>
        <v>0</v>
      </c>
      <c r="F763" s="16">
        <f t="shared" si="321"/>
        <v>0</v>
      </c>
      <c r="G763" s="16">
        <f t="shared" si="321"/>
        <v>0</v>
      </c>
      <c r="H763" s="16">
        <f t="shared" si="321"/>
        <v>0</v>
      </c>
      <c r="I763" s="16">
        <f t="shared" si="321"/>
        <v>0</v>
      </c>
      <c r="J763" s="16">
        <f t="shared" si="321"/>
        <v>214436537</v>
      </c>
      <c r="K763" s="16">
        <f t="shared" si="321"/>
        <v>0</v>
      </c>
      <c r="L763" s="16">
        <f t="shared" si="321"/>
        <v>214436537</v>
      </c>
      <c r="M763" s="97"/>
      <c r="N763" s="97"/>
      <c r="O763" s="97"/>
      <c r="P763" s="221"/>
      <c r="Q763" s="3"/>
    </row>
    <row r="764" spans="1:17" ht="32.25" hidden="1" customHeight="1" x14ac:dyDescent="0.25">
      <c r="A764" s="5"/>
      <c r="B764" s="171" t="s">
        <v>100</v>
      </c>
      <c r="C764" s="96">
        <f>C765+C766+C767</f>
        <v>0</v>
      </c>
      <c r="D764" s="96">
        <f t="shared" ref="D764:O764" si="322">D765+D766+D767</f>
        <v>0</v>
      </c>
      <c r="E764" s="96">
        <f t="shared" si="322"/>
        <v>0</v>
      </c>
      <c r="F764" s="96">
        <f t="shared" si="322"/>
        <v>0</v>
      </c>
      <c r="G764" s="96">
        <f t="shared" si="322"/>
        <v>0</v>
      </c>
      <c r="H764" s="96">
        <f t="shared" si="322"/>
        <v>0</v>
      </c>
      <c r="I764" s="96">
        <f t="shared" si="322"/>
        <v>0</v>
      </c>
      <c r="J764" s="96">
        <f t="shared" si="322"/>
        <v>214436537</v>
      </c>
      <c r="K764" s="96">
        <f t="shared" si="322"/>
        <v>0</v>
      </c>
      <c r="L764" s="96">
        <f t="shared" si="322"/>
        <v>0</v>
      </c>
      <c r="M764" s="96">
        <f t="shared" si="322"/>
        <v>0</v>
      </c>
      <c r="N764" s="96">
        <f t="shared" si="322"/>
        <v>0</v>
      </c>
      <c r="O764" s="96">
        <f t="shared" si="322"/>
        <v>0</v>
      </c>
      <c r="P764" s="221"/>
      <c r="Q764" s="3"/>
    </row>
    <row r="765" spans="1:17" ht="75" hidden="1" customHeight="1" x14ac:dyDescent="0.25">
      <c r="A765" s="5"/>
      <c r="B765" s="217" t="s">
        <v>410</v>
      </c>
      <c r="C765" s="212"/>
      <c r="D765" s="212"/>
      <c r="E765" s="212"/>
      <c r="F765" s="212"/>
      <c r="G765" s="212"/>
      <c r="H765" s="212"/>
      <c r="I765" s="212"/>
      <c r="J765" s="212">
        <v>10000000</v>
      </c>
      <c r="K765" s="212"/>
      <c r="L765" s="212"/>
      <c r="M765" s="97"/>
      <c r="N765" s="97"/>
      <c r="O765" s="97"/>
      <c r="P765" s="221" t="s">
        <v>405</v>
      </c>
      <c r="Q765" s="3"/>
    </row>
    <row r="766" spans="1:17" ht="90" hidden="1" customHeight="1" x14ac:dyDescent="0.25">
      <c r="A766" s="5"/>
      <c r="B766" s="217" t="s">
        <v>409</v>
      </c>
      <c r="C766" s="212"/>
      <c r="D766" s="212"/>
      <c r="E766" s="212"/>
      <c r="F766" s="212"/>
      <c r="G766" s="212"/>
      <c r="H766" s="212"/>
      <c r="I766" s="212"/>
      <c r="J766" s="212">
        <v>204436537</v>
      </c>
      <c r="K766" s="212"/>
      <c r="L766" s="212"/>
      <c r="M766" s="97"/>
      <c r="N766" s="97"/>
      <c r="O766" s="97"/>
      <c r="P766" s="221" t="s">
        <v>405</v>
      </c>
      <c r="Q766" s="3"/>
    </row>
    <row r="767" spans="1:17" ht="68.25" hidden="1" customHeight="1" x14ac:dyDescent="0.25">
      <c r="A767" s="5"/>
      <c r="B767" s="217"/>
      <c r="C767" s="212"/>
      <c r="D767" s="212"/>
      <c r="E767" s="212"/>
      <c r="F767" s="212"/>
      <c r="G767" s="212"/>
      <c r="H767" s="212"/>
      <c r="I767" s="212"/>
      <c r="J767" s="212"/>
      <c r="K767" s="212"/>
      <c r="L767" s="212"/>
      <c r="M767" s="97"/>
      <c r="N767" s="97"/>
      <c r="O767" s="97"/>
      <c r="P767" s="221"/>
      <c r="Q767" s="3"/>
    </row>
    <row r="768" spans="1:17" ht="46.5" hidden="1" customHeight="1" x14ac:dyDescent="0.25">
      <c r="A768" s="5"/>
      <c r="B768" s="171" t="s">
        <v>160</v>
      </c>
      <c r="C768" s="96">
        <f>C769+C770</f>
        <v>0</v>
      </c>
      <c r="D768" s="96">
        <f t="shared" ref="D768:O768" si="323">D769+D770</f>
        <v>0</v>
      </c>
      <c r="E768" s="96">
        <f t="shared" si="323"/>
        <v>0</v>
      </c>
      <c r="F768" s="96">
        <f t="shared" si="323"/>
        <v>0</v>
      </c>
      <c r="G768" s="96">
        <f t="shared" si="323"/>
        <v>0</v>
      </c>
      <c r="H768" s="96">
        <f t="shared" si="323"/>
        <v>0</v>
      </c>
      <c r="I768" s="96">
        <f t="shared" si="323"/>
        <v>0</v>
      </c>
      <c r="J768" s="96">
        <f t="shared" si="323"/>
        <v>0</v>
      </c>
      <c r="K768" s="96">
        <f t="shared" si="323"/>
        <v>0</v>
      </c>
      <c r="L768" s="96">
        <f t="shared" si="323"/>
        <v>214436537</v>
      </c>
      <c r="M768" s="96">
        <f t="shared" si="323"/>
        <v>0</v>
      </c>
      <c r="N768" s="96">
        <f t="shared" si="323"/>
        <v>0</v>
      </c>
      <c r="O768" s="96">
        <f t="shared" si="323"/>
        <v>0</v>
      </c>
      <c r="P768" s="221"/>
      <c r="Q768" s="3"/>
    </row>
    <row r="769" spans="1:18" ht="51" hidden="1" customHeight="1" x14ac:dyDescent="0.25">
      <c r="A769" s="5"/>
      <c r="B769" s="217" t="s">
        <v>410</v>
      </c>
      <c r="C769" s="212"/>
      <c r="D769" s="212"/>
      <c r="E769" s="212"/>
      <c r="F769" s="212"/>
      <c r="G769" s="212"/>
      <c r="H769" s="212"/>
      <c r="I769" s="212"/>
      <c r="J769" s="212"/>
      <c r="K769" s="212"/>
      <c r="L769" s="212">
        <v>10000000</v>
      </c>
      <c r="M769" s="97"/>
      <c r="N769" s="97"/>
      <c r="O769" s="97"/>
      <c r="P769" s="221" t="s">
        <v>406</v>
      </c>
      <c r="Q769" s="3"/>
    </row>
    <row r="770" spans="1:18" ht="93.75" hidden="1" customHeight="1" x14ac:dyDescent="0.25">
      <c r="A770" s="5"/>
      <c r="B770" s="217" t="s">
        <v>409</v>
      </c>
      <c r="C770" s="212"/>
      <c r="D770" s="212"/>
      <c r="E770" s="212"/>
      <c r="F770" s="212"/>
      <c r="G770" s="212"/>
      <c r="H770" s="212"/>
      <c r="I770" s="212"/>
      <c r="J770" s="212"/>
      <c r="K770" s="212"/>
      <c r="L770" s="212">
        <v>204436537</v>
      </c>
      <c r="M770" s="97"/>
      <c r="N770" s="97"/>
      <c r="O770" s="97"/>
      <c r="P770" s="221" t="s">
        <v>406</v>
      </c>
      <c r="Q770" s="3"/>
    </row>
    <row r="771" spans="1:18" s="134" customFormat="1" ht="25.5" hidden="1" customHeight="1" x14ac:dyDescent="0.25">
      <c r="A771" s="5" t="s">
        <v>234</v>
      </c>
      <c r="B771" s="185" t="s">
        <v>235</v>
      </c>
      <c r="C771" s="16">
        <f>SUM(C772)</f>
        <v>0</v>
      </c>
      <c r="D771" s="16">
        <f t="shared" ref="D771:L772" si="324">SUM(D772)</f>
        <v>0</v>
      </c>
      <c r="E771" s="16">
        <f t="shared" si="324"/>
        <v>0</v>
      </c>
      <c r="F771" s="16">
        <f t="shared" si="324"/>
        <v>0</v>
      </c>
      <c r="G771" s="16">
        <f t="shared" si="324"/>
        <v>0</v>
      </c>
      <c r="H771" s="16">
        <f t="shared" si="324"/>
        <v>0</v>
      </c>
      <c r="I771" s="16">
        <f t="shared" si="324"/>
        <v>0</v>
      </c>
      <c r="J771" s="16">
        <f t="shared" si="324"/>
        <v>0</v>
      </c>
      <c r="K771" s="16">
        <f t="shared" si="324"/>
        <v>0</v>
      </c>
      <c r="L771" s="16">
        <f t="shared" si="324"/>
        <v>9533175</v>
      </c>
      <c r="M771" s="104"/>
      <c r="N771" s="104"/>
      <c r="O771" s="104"/>
      <c r="P771" s="87"/>
      <c r="Q771" s="3"/>
      <c r="R771" s="133"/>
    </row>
    <row r="772" spans="1:18" s="123" customFormat="1" ht="25.5" hidden="1" customHeight="1" x14ac:dyDescent="0.25">
      <c r="A772" s="135"/>
      <c r="B772" s="78" t="s">
        <v>47</v>
      </c>
      <c r="C772" s="96">
        <f>SUM(C773:C774)</f>
        <v>0</v>
      </c>
      <c r="D772" s="96">
        <f t="shared" si="324"/>
        <v>0</v>
      </c>
      <c r="E772" s="96">
        <f t="shared" si="324"/>
        <v>0</v>
      </c>
      <c r="F772" s="96">
        <f t="shared" si="324"/>
        <v>0</v>
      </c>
      <c r="G772" s="96">
        <f t="shared" si="324"/>
        <v>0</v>
      </c>
      <c r="H772" s="96">
        <f t="shared" si="324"/>
        <v>0</v>
      </c>
      <c r="I772" s="96">
        <f t="shared" si="324"/>
        <v>0</v>
      </c>
      <c r="J772" s="96">
        <f t="shared" si="324"/>
        <v>0</v>
      </c>
      <c r="K772" s="96">
        <f t="shared" si="324"/>
        <v>0</v>
      </c>
      <c r="L772" s="96">
        <f t="shared" si="324"/>
        <v>9533175</v>
      </c>
      <c r="M772" s="81"/>
      <c r="N772" s="81"/>
      <c r="O772" s="81"/>
      <c r="P772" s="78"/>
      <c r="Q772" s="136"/>
      <c r="R772" s="122"/>
    </row>
    <row r="773" spans="1:18" ht="57.75" hidden="1" customHeight="1" x14ac:dyDescent="0.25">
      <c r="A773" s="5"/>
      <c r="B773" s="221" t="s">
        <v>540</v>
      </c>
      <c r="C773" s="212"/>
      <c r="D773" s="212"/>
      <c r="E773" s="212"/>
      <c r="F773" s="212"/>
      <c r="G773" s="212"/>
      <c r="H773" s="212"/>
      <c r="I773" s="212"/>
      <c r="J773" s="212"/>
      <c r="K773" s="212"/>
      <c r="L773" s="212">
        <v>9533175</v>
      </c>
      <c r="M773" s="9"/>
      <c r="N773" s="9"/>
      <c r="O773" s="9"/>
      <c r="P773" s="221" t="s">
        <v>541</v>
      </c>
      <c r="Q773" s="3"/>
    </row>
    <row r="774" spans="1:18" ht="15.75" hidden="1" customHeight="1" x14ac:dyDescent="0.25">
      <c r="A774" s="5"/>
      <c r="B774" s="221"/>
      <c r="C774" s="96"/>
      <c r="D774" s="212"/>
      <c r="E774" s="212"/>
      <c r="F774" s="212"/>
      <c r="G774" s="212"/>
      <c r="H774" s="212"/>
      <c r="I774" s="212"/>
      <c r="J774" s="212"/>
      <c r="K774" s="212"/>
      <c r="L774" s="212"/>
      <c r="M774" s="9"/>
      <c r="N774" s="9"/>
      <c r="O774" s="9"/>
      <c r="P774" s="221"/>
      <c r="Q774" s="3"/>
    </row>
    <row r="775" spans="1:18" ht="15.75" hidden="1" customHeight="1" x14ac:dyDescent="0.25">
      <c r="A775" s="5"/>
      <c r="B775" s="171"/>
      <c r="C775" s="96"/>
      <c r="D775" s="96"/>
      <c r="E775" s="96"/>
      <c r="F775" s="96"/>
      <c r="G775" s="96"/>
      <c r="H775" s="96"/>
      <c r="I775" s="96"/>
      <c r="J775" s="96"/>
      <c r="K775" s="96"/>
      <c r="L775" s="96"/>
      <c r="M775" s="9"/>
      <c r="N775" s="9"/>
      <c r="O775" s="9"/>
      <c r="P775" s="221"/>
      <c r="Q775" s="3"/>
    </row>
    <row r="776" spans="1:18" ht="15.75" hidden="1" customHeight="1" x14ac:dyDescent="0.25">
      <c r="A776" s="5"/>
      <c r="B776" s="217"/>
      <c r="C776" s="212"/>
      <c r="D776" s="212"/>
      <c r="E776" s="212"/>
      <c r="F776" s="212"/>
      <c r="G776" s="212"/>
      <c r="H776" s="212"/>
      <c r="I776" s="212"/>
      <c r="J776" s="212"/>
      <c r="K776" s="212"/>
      <c r="L776" s="212"/>
      <c r="M776" s="9"/>
      <c r="N776" s="9"/>
      <c r="O776" s="9"/>
      <c r="P776" s="221"/>
      <c r="Q776" s="3"/>
    </row>
    <row r="777" spans="1:18" x14ac:dyDescent="0.25">
      <c r="A777" s="5" t="s">
        <v>660</v>
      </c>
      <c r="B777" s="87" t="s">
        <v>57</v>
      </c>
      <c r="C777" s="16">
        <f t="shared" ref="C777:L777" si="325">C778+C785+C790+C798+C803+C808+C814+C820+C826+C835+C837+C842+C847+C852+C855+C887+C891+C895+C900+C905+C909+C913+C919+C923+C927+C930+C934+C938+C941+C947+C953+C957+C960+C962+C967+C970+C973+C980+C983+C986+C989+C992</f>
        <v>0</v>
      </c>
      <c r="D777" s="16">
        <f t="shared" si="325"/>
        <v>0</v>
      </c>
      <c r="E777" s="16">
        <f t="shared" si="325"/>
        <v>105693212</v>
      </c>
      <c r="F777" s="16">
        <f t="shared" si="325"/>
        <v>0</v>
      </c>
      <c r="G777" s="16">
        <f t="shared" si="325"/>
        <v>0</v>
      </c>
      <c r="H777" s="16">
        <f t="shared" si="325"/>
        <v>0</v>
      </c>
      <c r="I777" s="16">
        <f t="shared" si="325"/>
        <v>65001244</v>
      </c>
      <c r="J777" s="16">
        <f t="shared" si="325"/>
        <v>20243923</v>
      </c>
      <c r="K777" s="16">
        <f t="shared" si="325"/>
        <v>0</v>
      </c>
      <c r="L777" s="16">
        <f t="shared" si="325"/>
        <v>29853056</v>
      </c>
      <c r="M777" s="9"/>
      <c r="N777" s="9"/>
      <c r="O777" s="9"/>
      <c r="P777" s="221"/>
      <c r="Q777" s="3"/>
    </row>
    <row r="778" spans="1:18" ht="25.5" x14ac:dyDescent="0.25">
      <c r="A778" s="5"/>
      <c r="B778" s="78" t="s">
        <v>58</v>
      </c>
      <c r="C778" s="96">
        <f>C779+C780+C781+C782+C783+C784</f>
        <v>0</v>
      </c>
      <c r="D778" s="96">
        <f t="shared" ref="D778" si="326">D779+D780+D781+D782+D783+D784</f>
        <v>0</v>
      </c>
      <c r="E778" s="96">
        <f>E779+E780+E781+E782+E783+E784</f>
        <v>1614641</v>
      </c>
      <c r="F778" s="96">
        <f t="shared" ref="F778:O778" si="327">F779+F780+F781+F782+F783+F784</f>
        <v>0</v>
      </c>
      <c r="G778" s="96">
        <f t="shared" si="327"/>
        <v>0</v>
      </c>
      <c r="H778" s="96">
        <f t="shared" si="327"/>
        <v>0</v>
      </c>
      <c r="I778" s="96">
        <f t="shared" si="327"/>
        <v>0</v>
      </c>
      <c r="J778" s="96">
        <f t="shared" si="327"/>
        <v>3407009</v>
      </c>
      <c r="K778" s="96">
        <f t="shared" si="327"/>
        <v>0</v>
      </c>
      <c r="L778" s="96">
        <f t="shared" si="327"/>
        <v>900000</v>
      </c>
      <c r="M778" s="96">
        <f t="shared" si="327"/>
        <v>0</v>
      </c>
      <c r="N778" s="96">
        <f t="shared" si="327"/>
        <v>0</v>
      </c>
      <c r="O778" s="96">
        <f t="shared" si="327"/>
        <v>0</v>
      </c>
      <c r="P778" s="221"/>
      <c r="Q778" s="3"/>
    </row>
    <row r="779" spans="1:18" ht="26.25" x14ac:dyDescent="0.25">
      <c r="A779" s="5"/>
      <c r="B779" s="217"/>
      <c r="C779" s="212"/>
      <c r="D779" s="212"/>
      <c r="E779" s="208">
        <v>434000</v>
      </c>
      <c r="F779" s="208"/>
      <c r="G779" s="208"/>
      <c r="H779" s="208"/>
      <c r="I779" s="208"/>
      <c r="J779" s="208"/>
      <c r="K779" s="208"/>
      <c r="L779" s="208"/>
      <c r="M779" s="204"/>
      <c r="N779" s="204"/>
      <c r="O779" s="204"/>
      <c r="P779" s="21" t="s">
        <v>562</v>
      </c>
      <c r="Q779" s="3"/>
    </row>
    <row r="780" spans="1:18" ht="39" hidden="1" customHeight="1" x14ac:dyDescent="0.25">
      <c r="A780" s="5"/>
      <c r="B780" s="217"/>
      <c r="C780" s="212"/>
      <c r="D780" s="212"/>
      <c r="E780" s="212"/>
      <c r="F780" s="212"/>
      <c r="G780" s="212"/>
      <c r="H780" s="212"/>
      <c r="I780" s="212"/>
      <c r="J780" s="208">
        <v>2507009</v>
      </c>
      <c r="K780" s="208"/>
      <c r="L780" s="208"/>
      <c r="M780" s="25"/>
      <c r="N780" s="25"/>
      <c r="O780" s="204"/>
      <c r="P780" s="21" t="s">
        <v>368</v>
      </c>
      <c r="Q780" s="3"/>
    </row>
    <row r="781" spans="1:18" ht="30" customHeight="1" x14ac:dyDescent="0.25">
      <c r="A781" s="5"/>
      <c r="B781" s="217"/>
      <c r="C781" s="212"/>
      <c r="D781" s="212"/>
      <c r="E781" s="212">
        <v>1180641</v>
      </c>
      <c r="F781" s="212"/>
      <c r="G781" s="212"/>
      <c r="H781" s="212"/>
      <c r="I781" s="212"/>
      <c r="J781" s="212"/>
      <c r="K781" s="212"/>
      <c r="L781" s="212"/>
      <c r="M781" s="97"/>
      <c r="N781" s="97"/>
      <c r="O781" s="97"/>
      <c r="P781" s="221" t="s">
        <v>423</v>
      </c>
      <c r="Q781" s="3"/>
    </row>
    <row r="782" spans="1:18" ht="31.5" hidden="1" customHeight="1" x14ac:dyDescent="0.25">
      <c r="A782" s="5"/>
      <c r="B782" s="217"/>
      <c r="C782" s="212"/>
      <c r="D782" s="212"/>
      <c r="E782" s="212"/>
      <c r="F782" s="212"/>
      <c r="G782" s="212"/>
      <c r="H782" s="212"/>
      <c r="I782" s="212"/>
      <c r="J782" s="212">
        <v>900000</v>
      </c>
      <c r="K782" s="212"/>
      <c r="L782" s="212">
        <v>900000</v>
      </c>
      <c r="M782" s="97"/>
      <c r="N782" s="97"/>
      <c r="O782" s="97"/>
      <c r="P782" s="219" t="s">
        <v>486</v>
      </c>
      <c r="Q782" s="3"/>
    </row>
    <row r="783" spans="1:18" ht="15.75" hidden="1" customHeight="1" x14ac:dyDescent="0.25">
      <c r="A783" s="5"/>
      <c r="B783" s="217"/>
      <c r="C783" s="212"/>
      <c r="D783" s="212"/>
      <c r="E783" s="212"/>
      <c r="F783" s="212"/>
      <c r="G783" s="212"/>
      <c r="H783" s="212"/>
      <c r="I783" s="212"/>
      <c r="J783" s="212"/>
      <c r="K783" s="212"/>
      <c r="L783" s="212"/>
      <c r="M783" s="9"/>
      <c r="N783" s="9"/>
      <c r="O783" s="9"/>
      <c r="P783" s="218"/>
      <c r="Q783" s="3"/>
    </row>
    <row r="784" spans="1:18" ht="15.75" hidden="1" customHeight="1" x14ac:dyDescent="0.25">
      <c r="A784" s="5"/>
      <c r="B784" s="221"/>
      <c r="C784" s="212"/>
      <c r="D784" s="212"/>
      <c r="E784" s="212"/>
      <c r="F784" s="212"/>
      <c r="G784" s="212"/>
      <c r="H784" s="212"/>
      <c r="I784" s="212"/>
      <c r="J784" s="212"/>
      <c r="K784" s="212"/>
      <c r="L784" s="212"/>
      <c r="M784" s="9"/>
      <c r="N784" s="9"/>
      <c r="O784" s="9"/>
      <c r="P784" s="218"/>
      <c r="Q784" s="3"/>
    </row>
    <row r="785" spans="1:17" x14ac:dyDescent="0.25">
      <c r="A785" s="5"/>
      <c r="B785" s="78" t="s">
        <v>8</v>
      </c>
      <c r="C785" s="96">
        <f t="shared" ref="C785:L785" si="328">C786+C787+C788+C789</f>
        <v>0</v>
      </c>
      <c r="D785" s="96">
        <f t="shared" si="328"/>
        <v>0</v>
      </c>
      <c r="E785" s="96">
        <f t="shared" si="328"/>
        <v>515933</v>
      </c>
      <c r="F785" s="96">
        <f t="shared" ref="F785:H785" si="329">F786+F787+F788+F789</f>
        <v>0</v>
      </c>
      <c r="G785" s="96">
        <f t="shared" si="329"/>
        <v>0</v>
      </c>
      <c r="H785" s="96">
        <f t="shared" si="329"/>
        <v>0</v>
      </c>
      <c r="I785" s="96">
        <f t="shared" si="328"/>
        <v>0</v>
      </c>
      <c r="J785" s="96">
        <f t="shared" si="328"/>
        <v>0</v>
      </c>
      <c r="K785" s="96">
        <f t="shared" ref="K785" si="330">K786+K787+K788+K789</f>
        <v>0</v>
      </c>
      <c r="L785" s="96">
        <f t="shared" si="328"/>
        <v>0</v>
      </c>
      <c r="M785" s="9"/>
      <c r="N785" s="9"/>
      <c r="O785" s="9"/>
      <c r="P785" s="218"/>
      <c r="Q785" s="3"/>
    </row>
    <row r="786" spans="1:17" ht="33.75" customHeight="1" x14ac:dyDescent="0.25">
      <c r="A786" s="5"/>
      <c r="B786" s="78"/>
      <c r="C786" s="212"/>
      <c r="D786" s="212"/>
      <c r="E786" s="212">
        <v>457933</v>
      </c>
      <c r="F786" s="212"/>
      <c r="G786" s="212"/>
      <c r="H786" s="212"/>
      <c r="I786" s="212"/>
      <c r="J786" s="212"/>
      <c r="K786" s="212"/>
      <c r="L786" s="212"/>
      <c r="M786" s="97"/>
      <c r="N786" s="97"/>
      <c r="O786" s="97"/>
      <c r="P786" s="221" t="s">
        <v>423</v>
      </c>
      <c r="Q786" s="3"/>
    </row>
    <row r="787" spans="1:17" ht="27.75" customHeight="1" x14ac:dyDescent="0.25">
      <c r="A787" s="5"/>
      <c r="B787" s="78"/>
      <c r="C787" s="212"/>
      <c r="D787" s="212"/>
      <c r="E787" s="208">
        <v>58000</v>
      </c>
      <c r="F787" s="208"/>
      <c r="G787" s="208"/>
      <c r="H787" s="208"/>
      <c r="I787" s="212"/>
      <c r="J787" s="7"/>
      <c r="K787" s="7"/>
      <c r="L787" s="212"/>
      <c r="M787" s="9"/>
      <c r="N787" s="9"/>
      <c r="O787" s="9"/>
      <c r="P787" s="219" t="s">
        <v>585</v>
      </c>
      <c r="Q787" s="3"/>
    </row>
    <row r="788" spans="1:17" ht="15.75" hidden="1" customHeight="1" x14ac:dyDescent="0.25">
      <c r="A788" s="5"/>
      <c r="B788" s="221"/>
      <c r="C788" s="212"/>
      <c r="D788" s="212"/>
      <c r="E788" s="208"/>
      <c r="F788" s="208"/>
      <c r="G788" s="208"/>
      <c r="H788" s="208"/>
      <c r="I788" s="212"/>
      <c r="J788" s="7"/>
      <c r="K788" s="7"/>
      <c r="L788" s="212"/>
      <c r="M788" s="9"/>
      <c r="N788" s="9"/>
      <c r="O788" s="9"/>
      <c r="P788" s="218"/>
      <c r="Q788" s="3"/>
    </row>
    <row r="789" spans="1:17" ht="15.75" hidden="1" customHeight="1" x14ac:dyDescent="0.25">
      <c r="A789" s="5"/>
      <c r="B789" s="221"/>
      <c r="C789" s="212"/>
      <c r="D789" s="212"/>
      <c r="E789" s="212"/>
      <c r="F789" s="212"/>
      <c r="G789" s="212"/>
      <c r="H789" s="212"/>
      <c r="I789" s="212"/>
      <c r="J789" s="212"/>
      <c r="K789" s="212"/>
      <c r="L789" s="212"/>
      <c r="M789" s="9"/>
      <c r="N789" s="9"/>
      <c r="O789" s="9"/>
      <c r="P789" s="218"/>
      <c r="Q789" s="3"/>
    </row>
    <row r="790" spans="1:17" ht="15.75" customHeight="1" x14ac:dyDescent="0.25">
      <c r="A790" s="5"/>
      <c r="B790" s="78" t="s">
        <v>69</v>
      </c>
      <c r="C790" s="96">
        <f>C791+C792+C793+C794+C795+C796+C797</f>
        <v>0</v>
      </c>
      <c r="D790" s="96">
        <f t="shared" ref="D790:L790" si="331">D791+D792+D793+D794+D795+D796+D797</f>
        <v>0</v>
      </c>
      <c r="E790" s="96">
        <f t="shared" si="331"/>
        <v>726597</v>
      </c>
      <c r="F790" s="96">
        <f t="shared" ref="F790:H790" si="332">F791+F792+F793+F794+F795+F796+F797</f>
        <v>0</v>
      </c>
      <c r="G790" s="96">
        <f t="shared" si="332"/>
        <v>0</v>
      </c>
      <c r="H790" s="96">
        <f t="shared" si="332"/>
        <v>0</v>
      </c>
      <c r="I790" s="96">
        <f t="shared" si="331"/>
        <v>0</v>
      </c>
      <c r="J790" s="96">
        <f t="shared" si="331"/>
        <v>270800</v>
      </c>
      <c r="K790" s="96">
        <f t="shared" ref="K790" si="333">K791+K792+K793+K794+K795+K796+K797</f>
        <v>0</v>
      </c>
      <c r="L790" s="96">
        <f t="shared" si="331"/>
        <v>270800</v>
      </c>
      <c r="M790" s="9"/>
      <c r="N790" s="9"/>
      <c r="O790" s="9"/>
      <c r="P790" s="38"/>
      <c r="Q790" s="3"/>
    </row>
    <row r="791" spans="1:17" ht="29.25" customHeight="1" x14ac:dyDescent="0.25">
      <c r="A791" s="5"/>
      <c r="B791" s="221"/>
      <c r="C791" s="212"/>
      <c r="D791" s="212"/>
      <c r="E791" s="96">
        <v>709597</v>
      </c>
      <c r="F791" s="96"/>
      <c r="G791" s="96"/>
      <c r="H791" s="96"/>
      <c r="I791" s="96"/>
      <c r="J791" s="96"/>
      <c r="K791" s="96"/>
      <c r="L791" s="96"/>
      <c r="M791" s="97"/>
      <c r="N791" s="97"/>
      <c r="O791" s="97"/>
      <c r="P791" s="221" t="s">
        <v>423</v>
      </c>
      <c r="Q791" s="3"/>
    </row>
    <row r="792" spans="1:17" ht="69" hidden="1" customHeight="1" x14ac:dyDescent="0.25">
      <c r="A792" s="5"/>
      <c r="B792" s="221"/>
      <c r="C792" s="212"/>
      <c r="D792" s="212"/>
      <c r="E792" s="208"/>
      <c r="F792" s="208"/>
      <c r="G792" s="208"/>
      <c r="H792" s="208"/>
      <c r="I792" s="212"/>
      <c r="J792" s="7">
        <v>260000</v>
      </c>
      <c r="K792" s="7"/>
      <c r="L792" s="212">
        <v>260000</v>
      </c>
      <c r="M792" s="9"/>
      <c r="N792" s="9"/>
      <c r="O792" s="9"/>
      <c r="P792" s="218" t="s">
        <v>488</v>
      </c>
      <c r="Q792" s="3"/>
    </row>
    <row r="793" spans="1:17" ht="27" customHeight="1" x14ac:dyDescent="0.25">
      <c r="A793" s="5"/>
      <c r="B793" s="221"/>
      <c r="C793" s="212"/>
      <c r="D793" s="212"/>
      <c r="E793" s="208">
        <v>17000</v>
      </c>
      <c r="F793" s="208"/>
      <c r="G793" s="208"/>
      <c r="H793" s="208"/>
      <c r="I793" s="212"/>
      <c r="J793" s="212"/>
      <c r="K793" s="212"/>
      <c r="L793" s="212"/>
      <c r="M793" s="97"/>
      <c r="N793" s="97"/>
      <c r="O793" s="97"/>
      <c r="P793" s="219" t="s">
        <v>489</v>
      </c>
      <c r="Q793" s="3"/>
    </row>
    <row r="794" spans="1:17" ht="26.25" hidden="1" customHeight="1" x14ac:dyDescent="0.25">
      <c r="A794" s="5"/>
      <c r="B794" s="217"/>
      <c r="C794" s="212"/>
      <c r="D794" s="212"/>
      <c r="E794" s="208"/>
      <c r="F794" s="208"/>
      <c r="G794" s="208"/>
      <c r="H794" s="208"/>
      <c r="I794" s="212"/>
      <c r="J794" s="212">
        <v>10800</v>
      </c>
      <c r="K794" s="212"/>
      <c r="L794" s="212">
        <v>10800</v>
      </c>
      <c r="M794" s="9"/>
      <c r="N794" s="9"/>
      <c r="O794" s="9"/>
      <c r="P794" s="218" t="s">
        <v>487</v>
      </c>
      <c r="Q794" s="3"/>
    </row>
    <row r="795" spans="1:17" ht="15.75" hidden="1" customHeight="1" x14ac:dyDescent="0.25">
      <c r="A795" s="5"/>
      <c r="B795" s="217"/>
      <c r="C795" s="212"/>
      <c r="D795" s="212"/>
      <c r="E795" s="208"/>
      <c r="F795" s="208"/>
      <c r="G795" s="208"/>
      <c r="H795" s="208"/>
      <c r="I795" s="212"/>
      <c r="J795" s="212"/>
      <c r="K795" s="212"/>
      <c r="L795" s="212"/>
      <c r="M795" s="9"/>
      <c r="N795" s="9"/>
      <c r="O795" s="9"/>
      <c r="P795" s="218"/>
      <c r="Q795" s="3"/>
    </row>
    <row r="796" spans="1:17" ht="15.75" hidden="1" customHeight="1" x14ac:dyDescent="0.25">
      <c r="A796" s="5"/>
      <c r="B796" s="221"/>
      <c r="C796" s="212"/>
      <c r="D796" s="212"/>
      <c r="E796" s="208"/>
      <c r="F796" s="208"/>
      <c r="G796" s="208"/>
      <c r="H796" s="208"/>
      <c r="I796" s="212"/>
      <c r="J796" s="7"/>
      <c r="K796" s="7"/>
      <c r="L796" s="212"/>
      <c r="M796" s="9"/>
      <c r="N796" s="9"/>
      <c r="O796" s="9"/>
      <c r="P796" s="221"/>
      <c r="Q796" s="3"/>
    </row>
    <row r="797" spans="1:17" ht="15.75" hidden="1" customHeight="1" x14ac:dyDescent="0.25">
      <c r="A797" s="5"/>
      <c r="B797" s="217"/>
      <c r="C797" s="212"/>
      <c r="D797" s="212"/>
      <c r="E797" s="208"/>
      <c r="F797" s="208"/>
      <c r="G797" s="208"/>
      <c r="H797" s="208"/>
      <c r="I797" s="212"/>
      <c r="J797" s="212"/>
      <c r="K797" s="212"/>
      <c r="L797" s="212"/>
      <c r="M797" s="9"/>
      <c r="N797" s="9"/>
      <c r="O797" s="9"/>
      <c r="P797" s="217"/>
      <c r="Q797" s="3"/>
    </row>
    <row r="798" spans="1:17" ht="27.75" customHeight="1" x14ac:dyDescent="0.25">
      <c r="A798" s="5"/>
      <c r="B798" s="169" t="s">
        <v>48</v>
      </c>
      <c r="C798" s="96">
        <f>C799+C802+C800+C801</f>
        <v>0</v>
      </c>
      <c r="D798" s="96">
        <f t="shared" ref="D798:L798" si="334">D799+D802+D800+D801</f>
        <v>0</v>
      </c>
      <c r="E798" s="96">
        <f>E799+E802+E800+E801</f>
        <v>4717606</v>
      </c>
      <c r="F798" s="96">
        <f t="shared" si="334"/>
        <v>0</v>
      </c>
      <c r="G798" s="96">
        <f t="shared" si="334"/>
        <v>0</v>
      </c>
      <c r="H798" s="96">
        <f t="shared" si="334"/>
        <v>0</v>
      </c>
      <c r="I798" s="96">
        <f t="shared" si="334"/>
        <v>0</v>
      </c>
      <c r="J798" s="96">
        <f t="shared" si="334"/>
        <v>177650</v>
      </c>
      <c r="K798" s="96">
        <f t="shared" si="334"/>
        <v>0</v>
      </c>
      <c r="L798" s="96">
        <f t="shared" si="334"/>
        <v>0</v>
      </c>
      <c r="M798" s="9"/>
      <c r="N798" s="9"/>
      <c r="O798" s="9"/>
      <c r="P798" s="221"/>
      <c r="Q798" s="3"/>
    </row>
    <row r="799" spans="1:17" ht="71.25" hidden="1" customHeight="1" x14ac:dyDescent="0.25">
      <c r="A799" s="5"/>
      <c r="B799" s="217"/>
      <c r="C799" s="212"/>
      <c r="D799" s="212"/>
      <c r="E799" s="212"/>
      <c r="F799" s="212"/>
      <c r="G799" s="212"/>
      <c r="H799" s="212"/>
      <c r="I799" s="212"/>
      <c r="J799" s="212">
        <v>177650</v>
      </c>
      <c r="K799" s="212"/>
      <c r="L799" s="212"/>
      <c r="M799" s="97"/>
      <c r="N799" s="97"/>
      <c r="O799" s="97"/>
      <c r="P799" s="221" t="s">
        <v>411</v>
      </c>
      <c r="Q799" s="3"/>
    </row>
    <row r="800" spans="1:17" ht="26.25" customHeight="1" x14ac:dyDescent="0.25">
      <c r="A800" s="5"/>
      <c r="B800" s="217"/>
      <c r="C800" s="212"/>
      <c r="D800" s="212"/>
      <c r="E800" s="212">
        <v>3982506</v>
      </c>
      <c r="F800" s="212"/>
      <c r="G800" s="212"/>
      <c r="H800" s="212"/>
      <c r="I800" s="212"/>
      <c r="J800" s="212"/>
      <c r="K800" s="212"/>
      <c r="L800" s="212"/>
      <c r="M800" s="97"/>
      <c r="N800" s="97"/>
      <c r="O800" s="97"/>
      <c r="P800" s="221" t="s">
        <v>423</v>
      </c>
      <c r="Q800" s="3"/>
    </row>
    <row r="801" spans="1:17" ht="15.75" hidden="1" customHeight="1" x14ac:dyDescent="0.25">
      <c r="A801" s="5"/>
      <c r="B801" s="217"/>
      <c r="C801" s="212"/>
      <c r="D801" s="212"/>
      <c r="E801" s="212"/>
      <c r="F801" s="212"/>
      <c r="G801" s="212"/>
      <c r="H801" s="212"/>
      <c r="I801" s="212"/>
      <c r="J801" s="212"/>
      <c r="K801" s="212"/>
      <c r="L801" s="212"/>
      <c r="M801" s="97"/>
      <c r="N801" s="97"/>
      <c r="O801" s="97"/>
      <c r="P801" s="218"/>
      <c r="Q801" s="3"/>
    </row>
    <row r="802" spans="1:17" ht="28.5" customHeight="1" x14ac:dyDescent="0.25">
      <c r="A802" s="5"/>
      <c r="B802" s="217"/>
      <c r="C802" s="212"/>
      <c r="D802" s="212"/>
      <c r="E802" s="212">
        <v>735100</v>
      </c>
      <c r="F802" s="212"/>
      <c r="G802" s="212"/>
      <c r="H802" s="212"/>
      <c r="I802" s="212"/>
      <c r="J802" s="212"/>
      <c r="K802" s="212"/>
      <c r="L802" s="212"/>
      <c r="M802" s="97"/>
      <c r="N802" s="97"/>
      <c r="O802" s="97"/>
      <c r="P802" s="219" t="s">
        <v>563</v>
      </c>
      <c r="Q802" s="3"/>
    </row>
    <row r="803" spans="1:17" ht="40.5" customHeight="1" x14ac:dyDescent="0.25">
      <c r="A803" s="5"/>
      <c r="B803" s="171" t="s">
        <v>161</v>
      </c>
      <c r="C803" s="96">
        <f t="shared" ref="C803:L803" si="335">C804+C805+C806+C807</f>
        <v>0</v>
      </c>
      <c r="D803" s="96">
        <f t="shared" si="335"/>
        <v>0</v>
      </c>
      <c r="E803" s="96">
        <f t="shared" si="335"/>
        <v>803383</v>
      </c>
      <c r="F803" s="96">
        <f t="shared" ref="F803:H803" si="336">F804+F805+F806+F807</f>
        <v>0</v>
      </c>
      <c r="G803" s="96">
        <f t="shared" si="336"/>
        <v>0</v>
      </c>
      <c r="H803" s="96">
        <f t="shared" si="336"/>
        <v>0</v>
      </c>
      <c r="I803" s="96">
        <f t="shared" si="335"/>
        <v>0</v>
      </c>
      <c r="J803" s="96">
        <f t="shared" si="335"/>
        <v>1112923</v>
      </c>
      <c r="K803" s="96">
        <f t="shared" ref="K803" si="337">K804+K805+K806+K807</f>
        <v>0</v>
      </c>
      <c r="L803" s="96">
        <f t="shared" si="335"/>
        <v>0</v>
      </c>
      <c r="M803" s="9"/>
      <c r="N803" s="9"/>
      <c r="O803" s="9"/>
      <c r="P803" s="218"/>
      <c r="Q803" s="3"/>
    </row>
    <row r="804" spans="1:17" ht="54" hidden="1" customHeight="1" x14ac:dyDescent="0.25">
      <c r="A804" s="5"/>
      <c r="B804" s="217" t="s">
        <v>276</v>
      </c>
      <c r="C804" s="212"/>
      <c r="D804" s="212"/>
      <c r="E804" s="212"/>
      <c r="F804" s="212"/>
      <c r="G804" s="212"/>
      <c r="H804" s="212"/>
      <c r="I804" s="212"/>
      <c r="J804" s="212">
        <v>1112923</v>
      </c>
      <c r="K804" s="212"/>
      <c r="L804" s="212">
        <v>0</v>
      </c>
      <c r="M804" s="9"/>
      <c r="N804" s="9"/>
      <c r="O804" s="9"/>
      <c r="P804" s="218" t="s">
        <v>277</v>
      </c>
      <c r="Q804" s="3"/>
    </row>
    <row r="805" spans="1:17" ht="31.5" customHeight="1" x14ac:dyDescent="0.25">
      <c r="A805" s="5"/>
      <c r="B805" s="217"/>
      <c r="C805" s="212"/>
      <c r="D805" s="212"/>
      <c r="E805" s="212">
        <v>803383</v>
      </c>
      <c r="F805" s="212"/>
      <c r="G805" s="212"/>
      <c r="H805" s="212"/>
      <c r="I805" s="212"/>
      <c r="J805" s="212"/>
      <c r="K805" s="212"/>
      <c r="L805" s="212"/>
      <c r="M805" s="97"/>
      <c r="N805" s="97"/>
      <c r="O805" s="97"/>
      <c r="P805" s="221" t="s">
        <v>423</v>
      </c>
      <c r="Q805" s="3"/>
    </row>
    <row r="806" spans="1:17" ht="15.75" hidden="1" customHeight="1" x14ac:dyDescent="0.25">
      <c r="A806" s="5"/>
      <c r="B806" s="217"/>
      <c r="C806" s="212"/>
      <c r="D806" s="212"/>
      <c r="E806" s="212"/>
      <c r="F806" s="212"/>
      <c r="G806" s="212"/>
      <c r="H806" s="212"/>
      <c r="I806" s="212"/>
      <c r="J806" s="212"/>
      <c r="K806" s="212"/>
      <c r="L806" s="212"/>
      <c r="M806" s="9"/>
      <c r="N806" s="9"/>
      <c r="O806" s="9"/>
      <c r="P806" s="218"/>
      <c r="Q806" s="3"/>
    </row>
    <row r="807" spans="1:17" ht="15.75" hidden="1" customHeight="1" x14ac:dyDescent="0.25">
      <c r="A807" s="5"/>
      <c r="B807" s="217"/>
      <c r="C807" s="212"/>
      <c r="D807" s="212"/>
      <c r="E807" s="212"/>
      <c r="F807" s="212"/>
      <c r="G807" s="212"/>
      <c r="H807" s="212"/>
      <c r="I807" s="212"/>
      <c r="J807" s="212"/>
      <c r="K807" s="212"/>
      <c r="L807" s="212"/>
      <c r="M807" s="9"/>
      <c r="N807" s="9"/>
      <c r="O807" s="9"/>
      <c r="P807" s="218"/>
      <c r="Q807" s="3"/>
    </row>
    <row r="808" spans="1:17" ht="17.25" customHeight="1" x14ac:dyDescent="0.25">
      <c r="A808" s="5"/>
      <c r="B808" s="171" t="s">
        <v>54</v>
      </c>
      <c r="C808" s="96">
        <f>C809+C810+C811+C812</f>
        <v>0</v>
      </c>
      <c r="D808" s="96">
        <f>D809+D810+D811+D812</f>
        <v>0</v>
      </c>
      <c r="E808" s="96">
        <f>E809+E810+E811+E812</f>
        <v>6500000</v>
      </c>
      <c r="F808" s="96">
        <f>F809+F810+F811+F812</f>
        <v>0</v>
      </c>
      <c r="G808" s="96">
        <f t="shared" ref="G808:H808" si="338">G809+G810+G811+G812</f>
        <v>0</v>
      </c>
      <c r="H808" s="96">
        <f t="shared" si="338"/>
        <v>0</v>
      </c>
      <c r="I808" s="96">
        <f>I809+I810+I811+I812</f>
        <v>174407</v>
      </c>
      <c r="J808" s="96">
        <f>J809+J810+J811+J812+J813</f>
        <v>0</v>
      </c>
      <c r="K808" s="96">
        <f>K809+K810+K811+K812+K813</f>
        <v>0</v>
      </c>
      <c r="L808" s="96">
        <f>L809+L810+L811+L812+L813</f>
        <v>0</v>
      </c>
      <c r="M808" s="9"/>
      <c r="N808" s="9"/>
      <c r="O808" s="9"/>
      <c r="P808" s="221"/>
      <c r="Q808" s="3"/>
    </row>
    <row r="809" spans="1:17" ht="66.75" customHeight="1" x14ac:dyDescent="0.25">
      <c r="A809" s="5"/>
      <c r="B809" s="171"/>
      <c r="C809" s="96"/>
      <c r="D809" s="96"/>
      <c r="E809" s="212">
        <v>6500000</v>
      </c>
      <c r="F809" s="212"/>
      <c r="G809" s="212"/>
      <c r="H809" s="212"/>
      <c r="I809" s="96">
        <v>174407</v>
      </c>
      <c r="J809" s="96"/>
      <c r="K809" s="96"/>
      <c r="L809" s="212"/>
      <c r="M809" s="97"/>
      <c r="N809" s="97"/>
      <c r="O809" s="97"/>
      <c r="P809" s="221" t="s">
        <v>666</v>
      </c>
      <c r="Q809" s="3"/>
    </row>
    <row r="810" spans="1:17" ht="15.75" hidden="1" customHeight="1" x14ac:dyDescent="0.25">
      <c r="A810" s="5"/>
      <c r="B810" s="171"/>
      <c r="C810" s="96"/>
      <c r="D810" s="96"/>
      <c r="E810" s="212"/>
      <c r="F810" s="96"/>
      <c r="G810" s="212"/>
      <c r="H810" s="96"/>
      <c r="I810" s="96"/>
      <c r="J810" s="96"/>
      <c r="K810" s="96"/>
      <c r="L810" s="212"/>
      <c r="M810" s="9"/>
      <c r="N810" s="9"/>
      <c r="O810" s="9"/>
      <c r="P810" s="218"/>
      <c r="Q810" s="3"/>
    </row>
    <row r="811" spans="1:17" ht="15.75" hidden="1" customHeight="1" x14ac:dyDescent="0.25">
      <c r="A811" s="5"/>
      <c r="B811" s="171"/>
      <c r="C811" s="96"/>
      <c r="D811" s="96"/>
      <c r="E811" s="96"/>
      <c r="F811" s="96"/>
      <c r="G811" s="96"/>
      <c r="H811" s="96"/>
      <c r="I811" s="96"/>
      <c r="J811" s="96"/>
      <c r="K811" s="96"/>
      <c r="L811" s="212"/>
      <c r="M811" s="9"/>
      <c r="N811" s="9"/>
      <c r="O811" s="9"/>
      <c r="P811" s="218"/>
      <c r="Q811" s="3"/>
    </row>
    <row r="812" spans="1:17" ht="15.75" hidden="1" customHeight="1" x14ac:dyDescent="0.25">
      <c r="A812" s="5"/>
      <c r="B812" s="217"/>
      <c r="C812" s="212"/>
      <c r="D812" s="212"/>
      <c r="E812" s="212"/>
      <c r="F812" s="212"/>
      <c r="G812" s="212"/>
      <c r="H812" s="212"/>
      <c r="I812" s="212"/>
      <c r="J812" s="212"/>
      <c r="K812" s="212"/>
      <c r="L812" s="212"/>
      <c r="M812" s="9"/>
      <c r="N812" s="9"/>
      <c r="O812" s="9"/>
      <c r="P812" s="218"/>
      <c r="Q812" s="3"/>
    </row>
    <row r="813" spans="1:17" ht="15.75" hidden="1" customHeight="1" x14ac:dyDescent="0.25">
      <c r="A813" s="5"/>
      <c r="B813" s="217"/>
      <c r="C813" s="212"/>
      <c r="D813" s="212"/>
      <c r="E813" s="212"/>
      <c r="F813" s="212"/>
      <c r="G813" s="212"/>
      <c r="H813" s="212"/>
      <c r="I813" s="212"/>
      <c r="J813" s="212"/>
      <c r="K813" s="212"/>
      <c r="L813" s="212"/>
      <c r="M813" s="9"/>
      <c r="N813" s="9"/>
      <c r="O813" s="9"/>
      <c r="P813" s="218"/>
      <c r="Q813" s="3"/>
    </row>
    <row r="814" spans="1:17" ht="52.5" customHeight="1" x14ac:dyDescent="0.25">
      <c r="A814" s="5"/>
      <c r="B814" s="78" t="s">
        <v>490</v>
      </c>
      <c r="C814" s="96">
        <f>C815+C818</f>
        <v>0</v>
      </c>
      <c r="D814" s="96">
        <f t="shared" ref="D814:O814" si="339">D815+D818</f>
        <v>0</v>
      </c>
      <c r="E814" s="96">
        <f t="shared" si="339"/>
        <v>1068130</v>
      </c>
      <c r="F814" s="96">
        <f t="shared" ref="F814:H814" si="340">F815+F818</f>
        <v>0</v>
      </c>
      <c r="G814" s="96">
        <f t="shared" si="340"/>
        <v>0</v>
      </c>
      <c r="H814" s="96">
        <f t="shared" si="340"/>
        <v>0</v>
      </c>
      <c r="I814" s="96">
        <f t="shared" si="339"/>
        <v>0</v>
      </c>
      <c r="J814" s="96">
        <f>J815+J816+J817+J818</f>
        <v>0</v>
      </c>
      <c r="K814" s="96">
        <f>K815+K816+K817+K818</f>
        <v>0</v>
      </c>
      <c r="L814" s="96">
        <f>L815+L816+L817+L818</f>
        <v>0</v>
      </c>
      <c r="M814" s="96">
        <f t="shared" si="339"/>
        <v>0</v>
      </c>
      <c r="N814" s="96">
        <f t="shared" si="339"/>
        <v>0</v>
      </c>
      <c r="O814" s="96">
        <f t="shared" si="339"/>
        <v>0</v>
      </c>
      <c r="P814" s="218"/>
      <c r="Q814" s="3"/>
    </row>
    <row r="815" spans="1:17" ht="27.75" customHeight="1" x14ac:dyDescent="0.25">
      <c r="A815" s="5"/>
      <c r="B815" s="217"/>
      <c r="C815" s="212"/>
      <c r="D815" s="212"/>
      <c r="E815" s="212">
        <v>1068130</v>
      </c>
      <c r="F815" s="212"/>
      <c r="G815" s="212"/>
      <c r="H815" s="212"/>
      <c r="I815" s="212"/>
      <c r="J815" s="212"/>
      <c r="K815" s="212"/>
      <c r="L815" s="212"/>
      <c r="M815" s="97"/>
      <c r="N815" s="97"/>
      <c r="O815" s="97"/>
      <c r="P815" s="221" t="s">
        <v>423</v>
      </c>
      <c r="Q815" s="3"/>
    </row>
    <row r="816" spans="1:17" ht="15.75" hidden="1" customHeight="1" x14ac:dyDescent="0.25">
      <c r="A816" s="5"/>
      <c r="B816" s="217"/>
      <c r="C816" s="212"/>
      <c r="D816" s="212"/>
      <c r="E816" s="212"/>
      <c r="F816" s="212"/>
      <c r="G816" s="212"/>
      <c r="H816" s="212"/>
      <c r="I816" s="212"/>
      <c r="J816" s="212"/>
      <c r="K816" s="212"/>
      <c r="L816" s="212"/>
      <c r="M816" s="9"/>
      <c r="N816" s="9"/>
      <c r="O816" s="9"/>
      <c r="P816" s="221"/>
      <c r="Q816" s="3"/>
    </row>
    <row r="817" spans="1:17" ht="15.75" hidden="1" customHeight="1" x14ac:dyDescent="0.25">
      <c r="A817" s="5"/>
      <c r="B817" s="217"/>
      <c r="C817" s="212"/>
      <c r="D817" s="212"/>
      <c r="E817" s="212"/>
      <c r="F817" s="212"/>
      <c r="G817" s="212"/>
      <c r="H817" s="212"/>
      <c r="I817" s="212"/>
      <c r="J817" s="212"/>
      <c r="K817" s="212"/>
      <c r="L817" s="212"/>
      <c r="M817" s="9"/>
      <c r="N817" s="9"/>
      <c r="O817" s="9"/>
      <c r="P817" s="221"/>
      <c r="Q817" s="3"/>
    </row>
    <row r="818" spans="1:17" ht="15.75" hidden="1" customHeight="1" x14ac:dyDescent="0.25">
      <c r="A818" s="5"/>
      <c r="B818" s="217"/>
      <c r="C818" s="212"/>
      <c r="D818" s="212"/>
      <c r="E818" s="212"/>
      <c r="F818" s="212"/>
      <c r="G818" s="212"/>
      <c r="H818" s="212"/>
      <c r="I818" s="212"/>
      <c r="J818" s="212"/>
      <c r="K818" s="212"/>
      <c r="L818" s="212"/>
      <c r="M818" s="9"/>
      <c r="N818" s="9"/>
      <c r="O818" s="9"/>
      <c r="P818" s="218"/>
      <c r="Q818" s="3"/>
    </row>
    <row r="819" spans="1:17" ht="15.75" hidden="1" customHeight="1" x14ac:dyDescent="0.25">
      <c r="A819" s="5"/>
      <c r="B819" s="217"/>
      <c r="C819" s="212"/>
      <c r="D819" s="212"/>
      <c r="E819" s="212"/>
      <c r="F819" s="212"/>
      <c r="G819" s="212"/>
      <c r="H819" s="212"/>
      <c r="I819" s="212"/>
      <c r="J819" s="212"/>
      <c r="K819" s="212"/>
      <c r="L819" s="212"/>
      <c r="M819" s="9"/>
      <c r="N819" s="9"/>
      <c r="O819" s="9"/>
      <c r="P819" s="218"/>
      <c r="Q819" s="3"/>
    </row>
    <row r="820" spans="1:17" ht="27" customHeight="1" x14ac:dyDescent="0.25">
      <c r="A820" s="5"/>
      <c r="B820" s="169" t="s">
        <v>75</v>
      </c>
      <c r="C820" s="96">
        <f t="shared" ref="C820:L820" si="341">C821+C822+C823+C824+C825</f>
        <v>0</v>
      </c>
      <c r="D820" s="96">
        <f t="shared" si="341"/>
        <v>0</v>
      </c>
      <c r="E820" s="96">
        <f t="shared" si="341"/>
        <v>2744457</v>
      </c>
      <c r="F820" s="96">
        <f t="shared" ref="F820:H820" si="342">F821+F822+F823+F824+F825</f>
        <v>0</v>
      </c>
      <c r="G820" s="96">
        <f t="shared" si="342"/>
        <v>0</v>
      </c>
      <c r="H820" s="96">
        <f t="shared" si="342"/>
        <v>0</v>
      </c>
      <c r="I820" s="96">
        <f t="shared" si="341"/>
        <v>99635</v>
      </c>
      <c r="J820" s="96">
        <f t="shared" si="341"/>
        <v>15438</v>
      </c>
      <c r="K820" s="96">
        <f t="shared" ref="K820" si="343">K821+K822+K823+K824+K825</f>
        <v>0</v>
      </c>
      <c r="L820" s="96">
        <f t="shared" si="341"/>
        <v>15438</v>
      </c>
      <c r="M820" s="96">
        <f>M821</f>
        <v>0</v>
      </c>
      <c r="N820" s="96">
        <f>N821</f>
        <v>0</v>
      </c>
      <c r="O820" s="96">
        <f>O821</f>
        <v>0</v>
      </c>
      <c r="P820" s="221"/>
      <c r="Q820" s="3"/>
    </row>
    <row r="821" spans="1:17" ht="27.75" customHeight="1" x14ac:dyDescent="0.25">
      <c r="A821" s="5"/>
      <c r="B821" s="217"/>
      <c r="C821" s="212"/>
      <c r="D821" s="212"/>
      <c r="E821" s="212">
        <v>2744457</v>
      </c>
      <c r="F821" s="212"/>
      <c r="G821" s="212"/>
      <c r="H821" s="212"/>
      <c r="I821" s="212"/>
      <c r="J821" s="212"/>
      <c r="K821" s="212"/>
      <c r="L821" s="212"/>
      <c r="M821" s="97"/>
      <c r="N821" s="97"/>
      <c r="O821" s="97"/>
      <c r="P821" s="221" t="s">
        <v>423</v>
      </c>
      <c r="Q821" s="3"/>
    </row>
    <row r="822" spans="1:17" ht="38.25" x14ac:dyDescent="0.25">
      <c r="A822" s="5"/>
      <c r="B822" s="217"/>
      <c r="C822" s="212"/>
      <c r="D822" s="212"/>
      <c r="E822" s="212"/>
      <c r="F822" s="212"/>
      <c r="G822" s="212"/>
      <c r="H822" s="212"/>
      <c r="I822" s="212">
        <v>99635</v>
      </c>
      <c r="J822" s="212">
        <v>15438</v>
      </c>
      <c r="K822" s="212"/>
      <c r="L822" s="212">
        <v>15438</v>
      </c>
      <c r="M822" s="97"/>
      <c r="N822" s="97"/>
      <c r="O822" s="97"/>
      <c r="P822" s="221" t="s">
        <v>667</v>
      </c>
      <c r="Q822" s="3"/>
    </row>
    <row r="823" spans="1:17" ht="15.75" hidden="1" customHeight="1" x14ac:dyDescent="0.25">
      <c r="A823" s="5"/>
      <c r="B823" s="171"/>
      <c r="C823" s="212"/>
      <c r="D823" s="212"/>
      <c r="E823" s="212"/>
      <c r="F823" s="212"/>
      <c r="G823" s="212"/>
      <c r="H823" s="212"/>
      <c r="I823" s="212"/>
      <c r="J823" s="212"/>
      <c r="K823" s="212"/>
      <c r="L823" s="212"/>
      <c r="M823" s="9"/>
      <c r="N823" s="9"/>
      <c r="O823" s="9"/>
      <c r="P823" s="218"/>
      <c r="Q823" s="3"/>
    </row>
    <row r="824" spans="1:17" ht="15.75" hidden="1" customHeight="1" x14ac:dyDescent="0.25">
      <c r="A824" s="5"/>
      <c r="B824" s="171"/>
      <c r="C824" s="212"/>
      <c r="D824" s="212"/>
      <c r="E824" s="212"/>
      <c r="F824" s="212"/>
      <c r="G824" s="212"/>
      <c r="H824" s="212"/>
      <c r="I824" s="212"/>
      <c r="J824" s="212"/>
      <c r="K824" s="212"/>
      <c r="L824" s="212"/>
      <c r="M824" s="9"/>
      <c r="N824" s="9"/>
      <c r="O824" s="9"/>
      <c r="P824" s="218"/>
      <c r="Q824" s="3"/>
    </row>
    <row r="825" spans="1:17" ht="15.75" hidden="1" customHeight="1" x14ac:dyDescent="0.25">
      <c r="A825" s="5"/>
      <c r="B825" s="171"/>
      <c r="C825" s="212"/>
      <c r="D825" s="212"/>
      <c r="E825" s="212"/>
      <c r="F825" s="212"/>
      <c r="G825" s="212"/>
      <c r="H825" s="212"/>
      <c r="I825" s="212"/>
      <c r="J825" s="212"/>
      <c r="K825" s="212"/>
      <c r="L825" s="212"/>
      <c r="M825" s="9"/>
      <c r="N825" s="9"/>
      <c r="O825" s="9"/>
      <c r="P825" s="221"/>
      <c r="Q825" s="3"/>
    </row>
    <row r="826" spans="1:17" ht="25.5" x14ac:dyDescent="0.25">
      <c r="A826" s="5"/>
      <c r="B826" s="171" t="s">
        <v>56</v>
      </c>
      <c r="C826" s="96">
        <f>SUM(C827:C832)</f>
        <v>0</v>
      </c>
      <c r="D826" s="96">
        <f t="shared" ref="D826:L826" si="344">SUM(D827:D832)</f>
        <v>0</v>
      </c>
      <c r="E826" s="96">
        <f t="shared" si="344"/>
        <v>1306065</v>
      </c>
      <c r="F826" s="96">
        <f t="shared" si="344"/>
        <v>0</v>
      </c>
      <c r="G826" s="96">
        <f t="shared" si="344"/>
        <v>0</v>
      </c>
      <c r="H826" s="96">
        <f t="shared" si="344"/>
        <v>0</v>
      </c>
      <c r="I826" s="96">
        <f t="shared" si="344"/>
        <v>0</v>
      </c>
      <c r="J826" s="96">
        <f>SUM(J827:J832)</f>
        <v>2635605</v>
      </c>
      <c r="K826" s="96">
        <f t="shared" si="344"/>
        <v>0</v>
      </c>
      <c r="L826" s="96">
        <f t="shared" si="344"/>
        <v>0</v>
      </c>
      <c r="M826" s="9"/>
      <c r="N826" s="9"/>
      <c r="O826" s="9"/>
      <c r="P826" s="218"/>
      <c r="Q826" s="3"/>
    </row>
    <row r="827" spans="1:17" ht="33.75" customHeight="1" x14ac:dyDescent="0.25">
      <c r="A827" s="5"/>
      <c r="B827" s="171"/>
      <c r="C827" s="212"/>
      <c r="D827" s="212"/>
      <c r="E827" s="212">
        <v>943565</v>
      </c>
      <c r="F827" s="212"/>
      <c r="G827" s="212"/>
      <c r="H827" s="212"/>
      <c r="I827" s="212"/>
      <c r="J827" s="212"/>
      <c r="K827" s="212"/>
      <c r="L827" s="212"/>
      <c r="M827" s="97"/>
      <c r="N827" s="97"/>
      <c r="O827" s="97"/>
      <c r="P827" s="221" t="s">
        <v>423</v>
      </c>
      <c r="Q827" s="3"/>
    </row>
    <row r="828" spans="1:17" ht="69" hidden="1" customHeight="1" x14ac:dyDescent="0.25">
      <c r="A828" s="5"/>
      <c r="B828" s="171"/>
      <c r="C828" s="212"/>
      <c r="D828" s="212"/>
      <c r="E828" s="212"/>
      <c r="F828" s="212"/>
      <c r="G828" s="212"/>
      <c r="H828" s="212"/>
      <c r="I828" s="212"/>
      <c r="J828" s="212">
        <v>250000</v>
      </c>
      <c r="K828" s="212"/>
      <c r="L828" s="212"/>
      <c r="M828" s="97"/>
      <c r="N828" s="97"/>
      <c r="O828" s="97"/>
      <c r="P828" s="219" t="s">
        <v>491</v>
      </c>
      <c r="Q828" s="3"/>
    </row>
    <row r="829" spans="1:17" ht="31.5" customHeight="1" x14ac:dyDescent="0.25">
      <c r="A829" s="5"/>
      <c r="B829" s="171"/>
      <c r="C829" s="212"/>
      <c r="D829" s="212"/>
      <c r="E829" s="212">
        <v>362500</v>
      </c>
      <c r="F829" s="212"/>
      <c r="G829" s="212"/>
      <c r="H829" s="212"/>
      <c r="I829" s="212"/>
      <c r="J829" s="212"/>
      <c r="K829" s="212"/>
      <c r="L829" s="212"/>
      <c r="M829" s="97"/>
      <c r="N829" s="97"/>
      <c r="O829" s="97"/>
      <c r="P829" s="219" t="s">
        <v>559</v>
      </c>
      <c r="Q829" s="3"/>
    </row>
    <row r="830" spans="1:17" ht="26.25" hidden="1" customHeight="1" x14ac:dyDescent="0.25">
      <c r="A830" s="5"/>
      <c r="B830" s="171"/>
      <c r="C830" s="212"/>
      <c r="D830" s="212"/>
      <c r="E830" s="212"/>
      <c r="F830" s="212"/>
      <c r="G830" s="212"/>
      <c r="H830" s="212"/>
      <c r="I830" s="212"/>
      <c r="J830" s="212"/>
      <c r="K830" s="212"/>
      <c r="L830" s="212"/>
      <c r="M830" s="97"/>
      <c r="N830" s="97"/>
      <c r="O830" s="97"/>
      <c r="P830" s="218"/>
      <c r="Q830" s="3"/>
    </row>
    <row r="831" spans="1:17" ht="55.5" hidden="1" customHeight="1" x14ac:dyDescent="0.25">
      <c r="A831" s="5"/>
      <c r="B831" s="171"/>
      <c r="C831" s="212"/>
      <c r="D831" s="212"/>
      <c r="E831" s="212"/>
      <c r="F831" s="212"/>
      <c r="G831" s="212"/>
      <c r="H831" s="212"/>
      <c r="I831" s="212"/>
      <c r="J831" s="212">
        <v>2385605</v>
      </c>
      <c r="K831" s="212"/>
      <c r="L831" s="212"/>
      <c r="M831" s="97"/>
      <c r="N831" s="97"/>
      <c r="O831" s="97"/>
      <c r="P831" s="219" t="s">
        <v>412</v>
      </c>
      <c r="Q831" s="3"/>
    </row>
    <row r="832" spans="1:17" ht="30.75" hidden="1" customHeight="1" x14ac:dyDescent="0.25">
      <c r="A832" s="5"/>
      <c r="B832" s="171"/>
      <c r="C832" s="212"/>
      <c r="D832" s="212"/>
      <c r="E832" s="212"/>
      <c r="F832" s="212"/>
      <c r="G832" s="212"/>
      <c r="H832" s="212"/>
      <c r="I832" s="212"/>
      <c r="J832" s="212"/>
      <c r="K832" s="212"/>
      <c r="L832" s="212"/>
      <c r="M832" s="97"/>
      <c r="N832" s="97"/>
      <c r="O832" s="97"/>
      <c r="P832" s="219"/>
      <c r="Q832" s="3"/>
    </row>
    <row r="833" spans="1:17" ht="17.25" hidden="1" customHeight="1" x14ac:dyDescent="0.25">
      <c r="A833" s="5"/>
      <c r="B833" s="171"/>
      <c r="C833" s="212"/>
      <c r="D833" s="212"/>
      <c r="E833" s="212"/>
      <c r="F833" s="212"/>
      <c r="G833" s="212"/>
      <c r="H833" s="212"/>
      <c r="I833" s="212"/>
      <c r="J833" s="212"/>
      <c r="K833" s="212"/>
      <c r="L833" s="212"/>
      <c r="M833" s="9"/>
      <c r="N833" s="9"/>
      <c r="O833" s="9"/>
      <c r="P833" s="218"/>
      <c r="Q833" s="3"/>
    </row>
    <row r="834" spans="1:17" ht="15.75" hidden="1" customHeight="1" x14ac:dyDescent="0.25">
      <c r="A834" s="5"/>
      <c r="B834" s="171"/>
      <c r="C834" s="212"/>
      <c r="D834" s="212"/>
      <c r="E834" s="212"/>
      <c r="F834" s="212"/>
      <c r="G834" s="212"/>
      <c r="H834" s="212"/>
      <c r="I834" s="212"/>
      <c r="J834" s="212"/>
      <c r="K834" s="212"/>
      <c r="L834" s="212"/>
      <c r="M834" s="9"/>
      <c r="N834" s="9"/>
      <c r="O834" s="9"/>
      <c r="P834" s="218"/>
      <c r="Q834" s="3"/>
    </row>
    <row r="835" spans="1:17" ht="15" customHeight="1" x14ac:dyDescent="0.25">
      <c r="A835" s="5"/>
      <c r="B835" s="171" t="s">
        <v>162</v>
      </c>
      <c r="C835" s="96">
        <f t="shared" ref="C835:L835" si="345">C836</f>
        <v>0</v>
      </c>
      <c r="D835" s="96">
        <f t="shared" si="345"/>
        <v>0</v>
      </c>
      <c r="E835" s="96">
        <f t="shared" si="345"/>
        <v>270341</v>
      </c>
      <c r="F835" s="96">
        <f t="shared" si="345"/>
        <v>0</v>
      </c>
      <c r="G835" s="96">
        <f t="shared" si="345"/>
        <v>0</v>
      </c>
      <c r="H835" s="96">
        <f t="shared" si="345"/>
        <v>0</v>
      </c>
      <c r="I835" s="96">
        <f t="shared" si="345"/>
        <v>0</v>
      </c>
      <c r="J835" s="96">
        <f t="shared" si="345"/>
        <v>0</v>
      </c>
      <c r="K835" s="96">
        <f t="shared" si="345"/>
        <v>0</v>
      </c>
      <c r="L835" s="96">
        <f t="shared" si="345"/>
        <v>0</v>
      </c>
      <c r="M835" s="9"/>
      <c r="N835" s="9"/>
      <c r="O835" s="9"/>
      <c r="P835" s="218"/>
      <c r="Q835" s="3"/>
    </row>
    <row r="836" spans="1:17" ht="33.75" customHeight="1" x14ac:dyDescent="0.25">
      <c r="A836" s="5"/>
      <c r="B836" s="171"/>
      <c r="C836" s="96"/>
      <c r="D836" s="96"/>
      <c r="E836" s="212">
        <v>270341</v>
      </c>
      <c r="F836" s="212"/>
      <c r="G836" s="212"/>
      <c r="H836" s="212"/>
      <c r="I836" s="96"/>
      <c r="J836" s="212"/>
      <c r="K836" s="212"/>
      <c r="L836" s="212"/>
      <c r="M836" s="97"/>
      <c r="N836" s="97"/>
      <c r="O836" s="97"/>
      <c r="P836" s="221" t="s">
        <v>423</v>
      </c>
      <c r="Q836" s="3"/>
    </row>
    <row r="837" spans="1:17" ht="25.5" hidden="1" customHeight="1" x14ac:dyDescent="0.25">
      <c r="A837" s="5"/>
      <c r="B837" s="193" t="s">
        <v>59</v>
      </c>
      <c r="C837" s="96">
        <f t="shared" ref="C837:L837" si="346">C838+C839+C840+C841</f>
        <v>0</v>
      </c>
      <c r="D837" s="96">
        <f t="shared" si="346"/>
        <v>0</v>
      </c>
      <c r="E837" s="96">
        <f t="shared" si="346"/>
        <v>0</v>
      </c>
      <c r="F837" s="96">
        <f t="shared" ref="F837" si="347">F838+F839+F840+F841</f>
        <v>0</v>
      </c>
      <c r="G837" s="96"/>
      <c r="H837" s="96"/>
      <c r="I837" s="96">
        <f t="shared" si="346"/>
        <v>0</v>
      </c>
      <c r="J837" s="96">
        <f t="shared" si="346"/>
        <v>0</v>
      </c>
      <c r="K837" s="96">
        <f t="shared" ref="K837" si="348">K838+K839+K840+K841</f>
        <v>0</v>
      </c>
      <c r="L837" s="96">
        <f t="shared" si="346"/>
        <v>0</v>
      </c>
      <c r="M837" s="9"/>
      <c r="N837" s="9"/>
      <c r="O837" s="9"/>
      <c r="P837" s="221"/>
      <c r="Q837" s="3"/>
    </row>
    <row r="838" spans="1:17" ht="15.75" hidden="1" customHeight="1" x14ac:dyDescent="0.25">
      <c r="A838" s="5"/>
      <c r="B838" s="193"/>
      <c r="C838" s="96"/>
      <c r="D838" s="96"/>
      <c r="E838" s="96"/>
      <c r="F838" s="96"/>
      <c r="G838" s="96"/>
      <c r="H838" s="96"/>
      <c r="I838" s="96"/>
      <c r="J838" s="96"/>
      <c r="K838" s="96"/>
      <c r="L838" s="212"/>
      <c r="M838" s="9"/>
      <c r="N838" s="9"/>
      <c r="O838" s="9"/>
      <c r="P838" s="218"/>
      <c r="Q838" s="3"/>
    </row>
    <row r="839" spans="1:17" ht="15.75" hidden="1" customHeight="1" x14ac:dyDescent="0.25">
      <c r="A839" s="5"/>
      <c r="B839" s="217"/>
      <c r="C839" s="50"/>
      <c r="D839" s="212"/>
      <c r="E839" s="212"/>
      <c r="F839" s="212"/>
      <c r="G839" s="212"/>
      <c r="H839" s="212"/>
      <c r="I839" s="212"/>
      <c r="J839" s="212"/>
      <c r="K839" s="212"/>
      <c r="L839" s="212"/>
      <c r="M839" s="9"/>
      <c r="N839" s="9"/>
      <c r="O839" s="9"/>
      <c r="P839" s="218"/>
      <c r="Q839" s="3"/>
    </row>
    <row r="840" spans="1:17" ht="15.75" hidden="1" customHeight="1" x14ac:dyDescent="0.25">
      <c r="A840" s="5"/>
      <c r="B840" s="217"/>
      <c r="C840" s="50"/>
      <c r="D840" s="212"/>
      <c r="E840" s="212"/>
      <c r="F840" s="212"/>
      <c r="G840" s="212"/>
      <c r="H840" s="212"/>
      <c r="I840" s="212"/>
      <c r="J840" s="212"/>
      <c r="K840" s="212"/>
      <c r="L840" s="212"/>
      <c r="M840" s="9"/>
      <c r="N840" s="9"/>
      <c r="O840" s="9"/>
      <c r="P840" s="218"/>
      <c r="Q840" s="3"/>
    </row>
    <row r="841" spans="1:17" ht="15.75" hidden="1" customHeight="1" x14ac:dyDescent="0.25">
      <c r="A841" s="5"/>
      <c r="B841" s="217"/>
      <c r="C841" s="50"/>
      <c r="D841" s="212"/>
      <c r="E841" s="212"/>
      <c r="F841" s="212"/>
      <c r="G841" s="212"/>
      <c r="H841" s="212"/>
      <c r="I841" s="212"/>
      <c r="J841" s="212"/>
      <c r="K841" s="212"/>
      <c r="L841" s="212"/>
      <c r="M841" s="9"/>
      <c r="N841" s="9"/>
      <c r="O841" s="9"/>
      <c r="P841" s="221"/>
      <c r="Q841" s="3"/>
    </row>
    <row r="842" spans="1:17" x14ac:dyDescent="0.25">
      <c r="A842" s="5"/>
      <c r="B842" s="193" t="s">
        <v>60</v>
      </c>
      <c r="C842" s="82">
        <f t="shared" ref="C842:L842" si="349">C843+C844+C845+C846</f>
        <v>0</v>
      </c>
      <c r="D842" s="82">
        <f t="shared" si="349"/>
        <v>0</v>
      </c>
      <c r="E842" s="82">
        <f t="shared" si="349"/>
        <v>3057614</v>
      </c>
      <c r="F842" s="82">
        <f t="shared" ref="F842:H842" si="350">F843+F844+F845+F846</f>
        <v>0</v>
      </c>
      <c r="G842" s="82">
        <f t="shared" si="350"/>
        <v>0</v>
      </c>
      <c r="H842" s="82">
        <f t="shared" si="350"/>
        <v>0</v>
      </c>
      <c r="I842" s="82">
        <f t="shared" si="349"/>
        <v>50070</v>
      </c>
      <c r="J842" s="82">
        <f t="shared" si="349"/>
        <v>0</v>
      </c>
      <c r="K842" s="82">
        <f t="shared" ref="K842" si="351">K843+K844+K845+K846</f>
        <v>0</v>
      </c>
      <c r="L842" s="82">
        <f t="shared" si="349"/>
        <v>0</v>
      </c>
      <c r="M842" s="9"/>
      <c r="N842" s="9"/>
      <c r="O842" s="9"/>
      <c r="P842" s="221"/>
      <c r="Q842" s="3"/>
    </row>
    <row r="843" spans="1:17" ht="64.5" customHeight="1" x14ac:dyDescent="0.25">
      <c r="A843" s="5"/>
      <c r="B843" s="217"/>
      <c r="C843" s="50"/>
      <c r="D843" s="212"/>
      <c r="E843" s="212">
        <v>3057614</v>
      </c>
      <c r="F843" s="212"/>
      <c r="G843" s="212"/>
      <c r="H843" s="212"/>
      <c r="I843" s="212">
        <v>14656</v>
      </c>
      <c r="J843" s="212"/>
      <c r="K843" s="212"/>
      <c r="L843" s="212"/>
      <c r="M843" s="97"/>
      <c r="N843" s="97"/>
      <c r="O843" s="97"/>
      <c r="P843" s="221" t="s">
        <v>666</v>
      </c>
      <c r="Q843" s="3"/>
    </row>
    <row r="844" spans="1:17" ht="68.25" customHeight="1" x14ac:dyDescent="0.25">
      <c r="A844" s="5"/>
      <c r="B844" s="217" t="s">
        <v>525</v>
      </c>
      <c r="C844" s="50"/>
      <c r="D844" s="212"/>
      <c r="E844" s="212"/>
      <c r="F844" s="212"/>
      <c r="G844" s="212"/>
      <c r="H844" s="212"/>
      <c r="I844" s="212">
        <v>25065</v>
      </c>
      <c r="J844" s="212"/>
      <c r="K844" s="212"/>
      <c r="L844" s="212"/>
      <c r="M844" s="9"/>
      <c r="N844" s="9"/>
      <c r="O844" s="9"/>
      <c r="P844" s="221" t="s">
        <v>665</v>
      </c>
      <c r="Q844" s="3"/>
    </row>
    <row r="845" spans="1:17" ht="38.25" x14ac:dyDescent="0.25">
      <c r="A845" s="5"/>
      <c r="B845" s="217" t="s">
        <v>526</v>
      </c>
      <c r="C845" s="50"/>
      <c r="D845" s="212"/>
      <c r="E845" s="212"/>
      <c r="F845" s="212"/>
      <c r="G845" s="212"/>
      <c r="H845" s="212"/>
      <c r="I845" s="212">
        <v>10349</v>
      </c>
      <c r="J845" s="212"/>
      <c r="K845" s="212"/>
      <c r="L845" s="212"/>
      <c r="M845" s="9"/>
      <c r="N845" s="9"/>
      <c r="O845" s="9"/>
      <c r="P845" s="221" t="s">
        <v>665</v>
      </c>
      <c r="Q845" s="3"/>
    </row>
    <row r="846" spans="1:17" ht="20.25" hidden="1" customHeight="1" x14ac:dyDescent="0.25">
      <c r="A846" s="5"/>
      <c r="B846" s="217"/>
      <c r="C846" s="50"/>
      <c r="D846" s="212"/>
      <c r="E846" s="212"/>
      <c r="F846" s="212"/>
      <c r="G846" s="212"/>
      <c r="H846" s="212"/>
      <c r="I846" s="212"/>
      <c r="J846" s="212"/>
      <c r="K846" s="212"/>
      <c r="L846" s="212"/>
      <c r="M846" s="9"/>
      <c r="N846" s="9"/>
      <c r="O846" s="9"/>
      <c r="P846" s="221"/>
      <c r="Q846" s="3"/>
    </row>
    <row r="847" spans="1:17" x14ac:dyDescent="0.25">
      <c r="A847" s="5"/>
      <c r="B847" s="193" t="s">
        <v>180</v>
      </c>
      <c r="C847" s="82">
        <f>C848+C849+C851+C850</f>
        <v>0</v>
      </c>
      <c r="D847" s="82">
        <f t="shared" ref="D847:O847" si="352">D848+D849+D851+D850</f>
        <v>0</v>
      </c>
      <c r="E847" s="82">
        <f t="shared" si="352"/>
        <v>3564677</v>
      </c>
      <c r="F847" s="82">
        <f t="shared" si="352"/>
        <v>0</v>
      </c>
      <c r="G847" s="82">
        <f t="shared" si="352"/>
        <v>0</v>
      </c>
      <c r="H847" s="82">
        <f t="shared" si="352"/>
        <v>0</v>
      </c>
      <c r="I847" s="82">
        <f t="shared" si="352"/>
        <v>0</v>
      </c>
      <c r="J847" s="82">
        <f t="shared" si="352"/>
        <v>778409</v>
      </c>
      <c r="K847" s="82">
        <f t="shared" si="352"/>
        <v>0</v>
      </c>
      <c r="L847" s="82">
        <f t="shared" si="352"/>
        <v>778409</v>
      </c>
      <c r="M847" s="82">
        <f t="shared" si="352"/>
        <v>0</v>
      </c>
      <c r="N847" s="82">
        <f t="shared" si="352"/>
        <v>0</v>
      </c>
      <c r="O847" s="82">
        <f t="shared" si="352"/>
        <v>0</v>
      </c>
      <c r="P847" s="221"/>
      <c r="Q847" s="3"/>
    </row>
    <row r="848" spans="1:17" ht="33" customHeight="1" x14ac:dyDescent="0.25">
      <c r="A848" s="5"/>
      <c r="B848" s="217"/>
      <c r="C848" s="50"/>
      <c r="D848" s="212"/>
      <c r="E848" s="50">
        <v>2399677</v>
      </c>
      <c r="F848" s="82"/>
      <c r="G848" s="82"/>
      <c r="H848" s="82"/>
      <c r="I848" s="82"/>
      <c r="J848" s="82"/>
      <c r="K848" s="82"/>
      <c r="L848" s="82"/>
      <c r="M848" s="82"/>
      <c r="N848" s="82"/>
      <c r="O848" s="82"/>
      <c r="P848" s="221" t="s">
        <v>423</v>
      </c>
      <c r="Q848" s="3"/>
    </row>
    <row r="849" spans="1:17" ht="28.5" customHeight="1" x14ac:dyDescent="0.25">
      <c r="A849" s="5"/>
      <c r="B849" s="217"/>
      <c r="C849" s="50"/>
      <c r="D849" s="212"/>
      <c r="E849" s="212">
        <v>1165000</v>
      </c>
      <c r="F849" s="212"/>
      <c r="G849" s="212"/>
      <c r="H849" s="212"/>
      <c r="I849" s="212"/>
      <c r="J849" s="212"/>
      <c r="K849" s="212"/>
      <c r="L849" s="212"/>
      <c r="M849" s="97"/>
      <c r="N849" s="97"/>
      <c r="O849" s="97"/>
      <c r="P849" s="219" t="s">
        <v>661</v>
      </c>
      <c r="Q849" s="3"/>
    </row>
    <row r="850" spans="1:17" ht="26.25" hidden="1" customHeight="1" x14ac:dyDescent="0.25">
      <c r="A850" s="5"/>
      <c r="B850" s="217"/>
      <c r="C850" s="50"/>
      <c r="D850" s="212"/>
      <c r="E850" s="212"/>
      <c r="F850" s="212"/>
      <c r="G850" s="212"/>
      <c r="H850" s="212"/>
      <c r="I850" s="212"/>
      <c r="J850" s="212">
        <v>763409</v>
      </c>
      <c r="K850" s="212"/>
      <c r="L850" s="212">
        <v>763409</v>
      </c>
      <c r="M850" s="97"/>
      <c r="N850" s="97"/>
      <c r="O850" s="97"/>
      <c r="P850" s="218" t="s">
        <v>492</v>
      </c>
      <c r="Q850" s="3"/>
    </row>
    <row r="851" spans="1:17" ht="26.25" hidden="1" customHeight="1" x14ac:dyDescent="0.25">
      <c r="A851" s="5"/>
      <c r="B851" s="217"/>
      <c r="C851" s="50"/>
      <c r="D851" s="212"/>
      <c r="E851" s="212"/>
      <c r="F851" s="212"/>
      <c r="G851" s="212"/>
      <c r="H851" s="212"/>
      <c r="I851" s="212"/>
      <c r="J851" s="212">
        <v>15000</v>
      </c>
      <c r="K851" s="212"/>
      <c r="L851" s="212">
        <v>15000</v>
      </c>
      <c r="M851" s="97"/>
      <c r="N851" s="97"/>
      <c r="O851" s="97"/>
      <c r="P851" s="218" t="s">
        <v>493</v>
      </c>
      <c r="Q851" s="3"/>
    </row>
    <row r="852" spans="1:17" ht="25.5" hidden="1" customHeight="1" x14ac:dyDescent="0.25">
      <c r="A852" s="5"/>
      <c r="B852" s="171" t="s">
        <v>61</v>
      </c>
      <c r="C852" s="82">
        <f>C853+C854</f>
        <v>0</v>
      </c>
      <c r="D852" s="82">
        <f t="shared" ref="D852:O852" si="353">D853+D854</f>
        <v>0</v>
      </c>
      <c r="E852" s="82">
        <f t="shared" si="353"/>
        <v>0</v>
      </c>
      <c r="F852" s="82">
        <f t="shared" ref="F852" si="354">F853+F854</f>
        <v>0</v>
      </c>
      <c r="G852" s="82"/>
      <c r="H852" s="82"/>
      <c r="I852" s="82">
        <f t="shared" si="353"/>
        <v>0</v>
      </c>
      <c r="J852" s="82">
        <f t="shared" si="353"/>
        <v>0</v>
      </c>
      <c r="K852" s="82">
        <f t="shared" ref="K852" si="355">K853+K854</f>
        <v>0</v>
      </c>
      <c r="L852" s="82">
        <f t="shared" si="353"/>
        <v>0</v>
      </c>
      <c r="M852" s="82">
        <f t="shared" si="353"/>
        <v>0</v>
      </c>
      <c r="N852" s="82">
        <f t="shared" si="353"/>
        <v>0</v>
      </c>
      <c r="O852" s="82">
        <f t="shared" si="353"/>
        <v>0</v>
      </c>
      <c r="P852" s="221"/>
      <c r="Q852" s="3"/>
    </row>
    <row r="853" spans="1:17" ht="15.75" hidden="1" customHeight="1" x14ac:dyDescent="0.25">
      <c r="A853" s="5"/>
      <c r="B853" s="217"/>
      <c r="C853" s="50"/>
      <c r="D853" s="212"/>
      <c r="E853" s="212"/>
      <c r="F853" s="212"/>
      <c r="G853" s="212"/>
      <c r="H853" s="212"/>
      <c r="I853" s="212"/>
      <c r="J853" s="212"/>
      <c r="K853" s="212"/>
      <c r="L853" s="212"/>
      <c r="M853" s="9"/>
      <c r="N853" s="9"/>
      <c r="O853" s="9"/>
      <c r="P853" s="218"/>
      <c r="Q853" s="3"/>
    </row>
    <row r="854" spans="1:17" ht="15.75" hidden="1" customHeight="1" x14ac:dyDescent="0.25">
      <c r="A854" s="5"/>
      <c r="B854" s="217"/>
      <c r="C854" s="50"/>
      <c r="D854" s="212"/>
      <c r="E854" s="212"/>
      <c r="F854" s="212"/>
      <c r="G854" s="212"/>
      <c r="H854" s="212"/>
      <c r="I854" s="212"/>
      <c r="J854" s="212"/>
      <c r="K854" s="212"/>
      <c r="L854" s="212"/>
      <c r="M854" s="9"/>
      <c r="N854" s="9"/>
      <c r="O854" s="9"/>
      <c r="P854" s="218"/>
      <c r="Q854" s="3"/>
    </row>
    <row r="855" spans="1:17" x14ac:dyDescent="0.25">
      <c r="A855" s="5"/>
      <c r="B855" s="171" t="s">
        <v>49</v>
      </c>
      <c r="C855" s="82">
        <f>SUM(C856:C884)</f>
        <v>0</v>
      </c>
      <c r="D855" s="82">
        <f t="shared" ref="D855:L855" si="356">SUM(D856:D884)</f>
        <v>0</v>
      </c>
      <c r="E855" s="82">
        <f t="shared" si="356"/>
        <v>52561033</v>
      </c>
      <c r="F855" s="82">
        <f t="shared" si="356"/>
        <v>0</v>
      </c>
      <c r="G855" s="82">
        <f t="shared" si="356"/>
        <v>0</v>
      </c>
      <c r="H855" s="82">
        <f t="shared" si="356"/>
        <v>0</v>
      </c>
      <c r="I855" s="82">
        <f t="shared" si="356"/>
        <v>63736612</v>
      </c>
      <c r="J855" s="82">
        <f t="shared" si="356"/>
        <v>7129865</v>
      </c>
      <c r="K855" s="82">
        <f t="shared" si="356"/>
        <v>0</v>
      </c>
      <c r="L855" s="82">
        <f t="shared" si="356"/>
        <v>5762421</v>
      </c>
      <c r="M855" s="9"/>
      <c r="N855" s="9"/>
      <c r="O855" s="9"/>
      <c r="P855" s="221"/>
      <c r="Q855" s="3"/>
    </row>
    <row r="856" spans="1:17" ht="18" customHeight="1" x14ac:dyDescent="0.25">
      <c r="A856" s="5"/>
      <c r="B856" s="171" t="s">
        <v>543</v>
      </c>
      <c r="C856" s="82"/>
      <c r="D856" s="82"/>
      <c r="E856" s="82"/>
      <c r="F856" s="82"/>
      <c r="G856" s="82"/>
      <c r="H856" s="82"/>
      <c r="I856" s="82">
        <v>63626612</v>
      </c>
      <c r="J856" s="82"/>
      <c r="K856" s="82"/>
      <c r="L856" s="82"/>
      <c r="M856" s="9"/>
      <c r="N856" s="9"/>
      <c r="O856" s="9"/>
      <c r="P856" s="221" t="s">
        <v>662</v>
      </c>
      <c r="Q856" s="3"/>
    </row>
    <row r="857" spans="1:17" ht="25.5" x14ac:dyDescent="0.25">
      <c r="A857" s="5"/>
      <c r="B857" s="171"/>
      <c r="C857" s="82"/>
      <c r="D857" s="82"/>
      <c r="E857" s="50">
        <v>28150710</v>
      </c>
      <c r="F857" s="82"/>
      <c r="G857" s="82"/>
      <c r="H857" s="82"/>
      <c r="I857" s="82"/>
      <c r="J857" s="82"/>
      <c r="K857" s="82"/>
      <c r="L857" s="82"/>
      <c r="M857" s="97"/>
      <c r="N857" s="97"/>
      <c r="O857" s="97"/>
      <c r="P857" s="219" t="s">
        <v>423</v>
      </c>
      <c r="Q857" s="3"/>
    </row>
    <row r="858" spans="1:17" ht="31.5" hidden="1" customHeight="1" x14ac:dyDescent="0.25">
      <c r="A858" s="5"/>
      <c r="B858" s="180"/>
      <c r="C858" s="50"/>
      <c r="D858" s="212"/>
      <c r="E858" s="212"/>
      <c r="F858" s="212"/>
      <c r="G858" s="212"/>
      <c r="H858" s="212"/>
      <c r="I858" s="212"/>
      <c r="J858" s="212">
        <v>13813</v>
      </c>
      <c r="K858" s="212"/>
      <c r="L858" s="212">
        <v>13813</v>
      </c>
      <c r="M858" s="97"/>
      <c r="N858" s="97"/>
      <c r="O858" s="97"/>
      <c r="P858" s="219" t="s">
        <v>493</v>
      </c>
      <c r="Q858" s="3"/>
    </row>
    <row r="859" spans="1:17" ht="76.5" hidden="1" customHeight="1" x14ac:dyDescent="0.25">
      <c r="A859" s="5"/>
      <c r="B859" s="180"/>
      <c r="C859" s="50"/>
      <c r="D859" s="212"/>
      <c r="E859" s="212"/>
      <c r="F859" s="212"/>
      <c r="G859" s="212"/>
      <c r="H859" s="212"/>
      <c r="I859" s="212"/>
      <c r="J859" s="212"/>
      <c r="K859" s="212"/>
      <c r="L859" s="212">
        <v>177650</v>
      </c>
      <c r="M859" s="97"/>
      <c r="N859" s="97"/>
      <c r="O859" s="97"/>
      <c r="P859" s="219" t="s">
        <v>418</v>
      </c>
      <c r="Q859" s="3"/>
    </row>
    <row r="860" spans="1:17" ht="83.25" hidden="1" customHeight="1" x14ac:dyDescent="0.25">
      <c r="A860" s="5"/>
      <c r="B860" s="217"/>
      <c r="C860" s="50"/>
      <c r="D860" s="212"/>
      <c r="E860" s="212"/>
      <c r="F860" s="212"/>
      <c r="G860" s="212"/>
      <c r="H860" s="212"/>
      <c r="I860" s="212"/>
      <c r="J860" s="212"/>
      <c r="K860" s="212"/>
      <c r="L860" s="212">
        <v>3050958</v>
      </c>
      <c r="M860" s="97"/>
      <c r="N860" s="97"/>
      <c r="O860" s="97"/>
      <c r="P860" s="221" t="s">
        <v>494</v>
      </c>
      <c r="Q860" s="3"/>
    </row>
    <row r="861" spans="1:17" ht="94.5" hidden="1" customHeight="1" x14ac:dyDescent="0.25">
      <c r="A861" s="5"/>
      <c r="B861" s="217" t="s">
        <v>414</v>
      </c>
      <c r="C861" s="50"/>
      <c r="D861" s="212"/>
      <c r="E861" s="212"/>
      <c r="F861" s="212"/>
      <c r="G861" s="212"/>
      <c r="H861" s="212"/>
      <c r="I861" s="212"/>
      <c r="J861" s="212">
        <v>4646052</v>
      </c>
      <c r="K861" s="212"/>
      <c r="L861" s="212"/>
      <c r="M861" s="97"/>
      <c r="N861" s="97"/>
      <c r="O861" s="97"/>
      <c r="P861" s="219" t="s">
        <v>527</v>
      </c>
      <c r="Q861" s="3"/>
    </row>
    <row r="862" spans="1:17" ht="96" hidden="1" customHeight="1" x14ac:dyDescent="0.25">
      <c r="A862" s="5"/>
      <c r="B862" s="217"/>
      <c r="C862" s="50"/>
      <c r="D862" s="212"/>
      <c r="E862" s="212"/>
      <c r="F862" s="212"/>
      <c r="G862" s="212"/>
      <c r="H862" s="212"/>
      <c r="I862" s="212"/>
      <c r="J862" s="212"/>
      <c r="K862" s="212"/>
      <c r="L862" s="212"/>
      <c r="M862" s="97"/>
      <c r="N862" s="97"/>
      <c r="O862" s="97"/>
      <c r="P862" s="219"/>
      <c r="Q862" s="3"/>
    </row>
    <row r="863" spans="1:17" ht="123.75" hidden="1" customHeight="1" x14ac:dyDescent="0.25">
      <c r="A863" s="5"/>
      <c r="B863" s="217"/>
      <c r="C863" s="50"/>
      <c r="D863" s="212"/>
      <c r="E863" s="212"/>
      <c r="F863" s="212"/>
      <c r="G863" s="212"/>
      <c r="H863" s="212"/>
      <c r="I863" s="212"/>
      <c r="J863" s="212"/>
      <c r="K863" s="212"/>
      <c r="L863" s="212"/>
      <c r="M863" s="97"/>
      <c r="N863" s="97"/>
      <c r="O863" s="97"/>
      <c r="P863" s="219"/>
      <c r="Q863" s="3"/>
    </row>
    <row r="864" spans="1:17" ht="51.75" hidden="1" customHeight="1" x14ac:dyDescent="0.25">
      <c r="A864" s="5"/>
      <c r="B864" s="217"/>
      <c r="C864" s="50"/>
      <c r="D864" s="212"/>
      <c r="E864" s="212"/>
      <c r="F864" s="212"/>
      <c r="G864" s="212"/>
      <c r="H864" s="212"/>
      <c r="I864" s="212"/>
      <c r="J864" s="212"/>
      <c r="K864" s="212"/>
      <c r="L864" s="212"/>
      <c r="M864" s="97"/>
      <c r="N864" s="97"/>
      <c r="O864" s="97"/>
      <c r="P864" s="221"/>
      <c r="Q864" s="3"/>
    </row>
    <row r="865" spans="1:17" ht="54.75" hidden="1" customHeight="1" x14ac:dyDescent="0.25">
      <c r="A865" s="5"/>
      <c r="B865" s="217"/>
      <c r="C865" s="50"/>
      <c r="D865" s="212"/>
      <c r="E865" s="212"/>
      <c r="F865" s="212"/>
      <c r="G865" s="212"/>
      <c r="H865" s="212"/>
      <c r="I865" s="212"/>
      <c r="J865" s="212"/>
      <c r="K865" s="212"/>
      <c r="L865" s="212"/>
      <c r="M865" s="97"/>
      <c r="N865" s="97"/>
      <c r="O865" s="97"/>
      <c r="P865" s="221"/>
      <c r="Q865" s="3"/>
    </row>
    <row r="866" spans="1:17" ht="15.75" hidden="1" customHeight="1" x14ac:dyDescent="0.25">
      <c r="A866" s="5"/>
      <c r="B866" s="217"/>
      <c r="C866" s="50"/>
      <c r="D866" s="212"/>
      <c r="E866" s="212"/>
      <c r="F866" s="212"/>
      <c r="G866" s="212"/>
      <c r="H866" s="212"/>
      <c r="I866" s="212"/>
      <c r="J866" s="212"/>
      <c r="K866" s="212"/>
      <c r="L866" s="212"/>
      <c r="M866" s="97"/>
      <c r="N866" s="97"/>
      <c r="O866" s="97"/>
      <c r="P866" s="221"/>
      <c r="Q866" s="3"/>
    </row>
    <row r="867" spans="1:17" ht="39.75" customHeight="1" x14ac:dyDescent="0.25">
      <c r="A867" s="5"/>
      <c r="B867" s="217" t="s">
        <v>415</v>
      </c>
      <c r="C867" s="50"/>
      <c r="D867" s="212"/>
      <c r="E867" s="212"/>
      <c r="F867" s="212"/>
      <c r="G867" s="212"/>
      <c r="H867" s="212"/>
      <c r="I867" s="212">
        <v>110000</v>
      </c>
      <c r="J867" s="212"/>
      <c r="K867" s="212"/>
      <c r="L867" s="212"/>
      <c r="M867" s="97"/>
      <c r="N867" s="97"/>
      <c r="O867" s="97"/>
      <c r="P867" s="221" t="s">
        <v>419</v>
      </c>
      <c r="Q867" s="3"/>
    </row>
    <row r="868" spans="1:17" ht="51" hidden="1" customHeight="1" x14ac:dyDescent="0.25">
      <c r="A868" s="5"/>
      <c r="B868" s="210" t="s">
        <v>416</v>
      </c>
      <c r="C868" s="50"/>
      <c r="D868" s="212"/>
      <c r="E868" s="212"/>
      <c r="F868" s="212"/>
      <c r="G868" s="212"/>
      <c r="H868" s="212"/>
      <c r="I868" s="212"/>
      <c r="J868" s="212">
        <v>850000</v>
      </c>
      <c r="K868" s="212"/>
      <c r="L868" s="212">
        <v>850000</v>
      </c>
      <c r="M868" s="97"/>
      <c r="N868" s="97"/>
      <c r="O868" s="97"/>
      <c r="P868" s="219" t="s">
        <v>495</v>
      </c>
      <c r="Q868" s="3"/>
    </row>
    <row r="869" spans="1:17" ht="31.5" hidden="1" customHeight="1" x14ac:dyDescent="0.25">
      <c r="A869" s="5"/>
      <c r="B869" s="210"/>
      <c r="C869" s="50"/>
      <c r="D869" s="212"/>
      <c r="E869" s="212"/>
      <c r="F869" s="212"/>
      <c r="G869" s="212"/>
      <c r="H869" s="212"/>
      <c r="I869" s="212"/>
      <c r="J869" s="212"/>
      <c r="K869" s="212"/>
      <c r="L869" s="212"/>
      <c r="M869" s="97"/>
      <c r="N869" s="97"/>
      <c r="O869" s="97"/>
      <c r="P869" s="219"/>
      <c r="Q869" s="3"/>
    </row>
    <row r="870" spans="1:17" ht="57.75" hidden="1" customHeight="1" x14ac:dyDescent="0.25">
      <c r="A870" s="5"/>
      <c r="B870" s="210"/>
      <c r="C870" s="50"/>
      <c r="D870" s="212"/>
      <c r="E870" s="212"/>
      <c r="F870" s="212"/>
      <c r="G870" s="212"/>
      <c r="H870" s="212"/>
      <c r="I870" s="212"/>
      <c r="J870" s="212"/>
      <c r="K870" s="212"/>
      <c r="L870" s="212">
        <v>1000000</v>
      </c>
      <c r="M870" s="97"/>
      <c r="N870" s="97"/>
      <c r="O870" s="97"/>
      <c r="P870" s="219" t="s">
        <v>496</v>
      </c>
      <c r="Q870" s="3"/>
    </row>
    <row r="871" spans="1:17" ht="25.5" hidden="1" customHeight="1" x14ac:dyDescent="0.25">
      <c r="A871" s="5"/>
      <c r="B871" s="210"/>
      <c r="C871" s="50"/>
      <c r="D871" s="212"/>
      <c r="E871" s="212"/>
      <c r="F871" s="212"/>
      <c r="G871" s="212"/>
      <c r="H871" s="212"/>
      <c r="I871" s="212"/>
      <c r="J871" s="212">
        <v>4000</v>
      </c>
      <c r="K871" s="212"/>
      <c r="L871" s="212">
        <v>4000</v>
      </c>
      <c r="M871" s="97"/>
      <c r="N871" s="97"/>
      <c r="O871" s="97"/>
      <c r="P871" s="219" t="s">
        <v>420</v>
      </c>
      <c r="Q871" s="3"/>
    </row>
    <row r="872" spans="1:17" ht="83.25" hidden="1" customHeight="1" x14ac:dyDescent="0.25">
      <c r="A872" s="5"/>
      <c r="B872" s="210" t="s">
        <v>417</v>
      </c>
      <c r="C872" s="50"/>
      <c r="D872" s="212"/>
      <c r="E872" s="212"/>
      <c r="F872" s="212"/>
      <c r="G872" s="212"/>
      <c r="H872" s="212"/>
      <c r="I872" s="212"/>
      <c r="J872" s="212">
        <v>950000</v>
      </c>
      <c r="K872" s="212"/>
      <c r="L872" s="212"/>
      <c r="M872" s="97"/>
      <c r="N872" s="97"/>
      <c r="O872" s="97"/>
      <c r="P872" s="219" t="s">
        <v>497</v>
      </c>
      <c r="Q872" s="3"/>
    </row>
    <row r="873" spans="1:17" ht="41.25" hidden="1" customHeight="1" x14ac:dyDescent="0.25">
      <c r="A873" s="5"/>
      <c r="B873" s="210"/>
      <c r="C873" s="50"/>
      <c r="D873" s="212"/>
      <c r="E873" s="212"/>
      <c r="F873" s="212"/>
      <c r="G873" s="212"/>
      <c r="H873" s="212"/>
      <c r="I873" s="212"/>
      <c r="J873" s="212">
        <v>666000</v>
      </c>
      <c r="K873" s="212"/>
      <c r="L873" s="212">
        <v>666000</v>
      </c>
      <c r="M873" s="97"/>
      <c r="N873" s="97"/>
      <c r="O873" s="97"/>
      <c r="P873" s="219" t="s">
        <v>498</v>
      </c>
      <c r="Q873" s="3"/>
    </row>
    <row r="874" spans="1:17" ht="42.75" customHeight="1" x14ac:dyDescent="0.25">
      <c r="A874" s="5"/>
      <c r="B874" s="210"/>
      <c r="C874" s="50"/>
      <c r="D874" s="212"/>
      <c r="E874" s="212">
        <v>12220211</v>
      </c>
      <c r="F874" s="212"/>
      <c r="G874" s="212"/>
      <c r="H874" s="212"/>
      <c r="I874" s="212"/>
      <c r="J874" s="212"/>
      <c r="K874" s="212"/>
      <c r="L874" s="212"/>
      <c r="M874" s="97"/>
      <c r="N874" s="97"/>
      <c r="O874" s="97"/>
      <c r="P874" s="219" t="s">
        <v>558</v>
      </c>
      <c r="Q874" s="3"/>
    </row>
    <row r="875" spans="1:17" ht="55.5" hidden="1" customHeight="1" x14ac:dyDescent="0.25">
      <c r="A875" s="5"/>
      <c r="B875" s="210"/>
      <c r="C875" s="50"/>
      <c r="D875" s="212"/>
      <c r="E875" s="212"/>
      <c r="F875" s="212"/>
      <c r="G875" s="212"/>
      <c r="H875" s="212"/>
      <c r="I875" s="212"/>
      <c r="J875" s="212"/>
      <c r="K875" s="212"/>
      <c r="L875" s="212"/>
      <c r="M875" s="97"/>
      <c r="N875" s="97"/>
      <c r="O875" s="97"/>
      <c r="P875" s="219"/>
      <c r="Q875" s="3"/>
    </row>
    <row r="876" spans="1:17" ht="15.75" hidden="1" customHeight="1" x14ac:dyDescent="0.25">
      <c r="A876" s="5"/>
      <c r="B876" s="210"/>
      <c r="C876" s="50"/>
      <c r="D876" s="212"/>
      <c r="E876" s="212"/>
      <c r="F876" s="212"/>
      <c r="G876" s="212"/>
      <c r="H876" s="212"/>
      <c r="I876" s="212"/>
      <c r="J876" s="212"/>
      <c r="K876" s="212"/>
      <c r="L876" s="212"/>
      <c r="M876" s="97"/>
      <c r="N876" s="97"/>
      <c r="O876" s="97"/>
      <c r="P876" s="219"/>
      <c r="Q876" s="3"/>
    </row>
    <row r="877" spans="1:17" ht="57.75" hidden="1" customHeight="1" x14ac:dyDescent="0.25">
      <c r="A877" s="5"/>
      <c r="B877" s="210"/>
      <c r="C877" s="50"/>
      <c r="D877" s="212"/>
      <c r="E877" s="212"/>
      <c r="F877" s="212"/>
      <c r="G877" s="212"/>
      <c r="H877" s="212"/>
      <c r="I877" s="212"/>
      <c r="J877" s="212"/>
      <c r="K877" s="212"/>
      <c r="L877" s="212"/>
      <c r="M877" s="97"/>
      <c r="N877" s="97"/>
      <c r="O877" s="97"/>
      <c r="P877" s="219"/>
      <c r="Q877" s="3"/>
    </row>
    <row r="878" spans="1:17" ht="174" hidden="1" customHeight="1" x14ac:dyDescent="0.25">
      <c r="A878" s="5"/>
      <c r="B878" s="210"/>
      <c r="C878" s="50"/>
      <c r="D878" s="212"/>
      <c r="E878" s="212"/>
      <c r="F878" s="212"/>
      <c r="G878" s="212"/>
      <c r="H878" s="212"/>
      <c r="I878" s="212"/>
      <c r="J878" s="212"/>
      <c r="K878" s="212"/>
      <c r="L878" s="212"/>
      <c r="M878" s="97"/>
      <c r="N878" s="97"/>
      <c r="O878" s="97"/>
      <c r="P878" s="219"/>
      <c r="Q878" s="3"/>
    </row>
    <row r="879" spans="1:17" ht="15.75" hidden="1" customHeight="1" x14ac:dyDescent="0.25">
      <c r="A879" s="5"/>
      <c r="B879" s="210"/>
      <c r="C879" s="50"/>
      <c r="D879" s="212"/>
      <c r="E879" s="212"/>
      <c r="F879" s="212"/>
      <c r="G879" s="212"/>
      <c r="H879" s="212"/>
      <c r="I879" s="212"/>
      <c r="J879" s="212"/>
      <c r="K879" s="212"/>
      <c r="L879" s="212"/>
      <c r="M879" s="97"/>
      <c r="N879" s="97"/>
      <c r="O879" s="97"/>
      <c r="P879" s="219"/>
      <c r="Q879" s="3"/>
    </row>
    <row r="880" spans="1:17" ht="39.75" customHeight="1" x14ac:dyDescent="0.25">
      <c r="A880" s="5"/>
      <c r="B880" s="210"/>
      <c r="C880" s="50"/>
      <c r="D880" s="212"/>
      <c r="E880" s="212">
        <v>12190112</v>
      </c>
      <c r="F880" s="212"/>
      <c r="G880" s="212"/>
      <c r="H880" s="212"/>
      <c r="I880" s="212"/>
      <c r="J880" s="212"/>
      <c r="K880" s="212"/>
      <c r="L880" s="212"/>
      <c r="M880" s="97"/>
      <c r="N880" s="97"/>
      <c r="O880" s="97"/>
      <c r="P880" s="219" t="s">
        <v>586</v>
      </c>
      <c r="Q880" s="3"/>
    </row>
    <row r="881" spans="1:17" ht="42" hidden="1" customHeight="1" x14ac:dyDescent="0.25">
      <c r="A881" s="5"/>
      <c r="B881" s="210"/>
      <c r="C881" s="50"/>
      <c r="D881" s="212"/>
      <c r="E881" s="212"/>
      <c r="F881" s="212"/>
      <c r="G881" s="212"/>
      <c r="H881" s="212"/>
      <c r="I881" s="212"/>
      <c r="J881" s="212"/>
      <c r="K881" s="212"/>
      <c r="L881" s="212"/>
      <c r="M881" s="97"/>
      <c r="N881" s="97"/>
      <c r="O881" s="97"/>
      <c r="P881" s="219"/>
      <c r="Q881" s="3"/>
    </row>
    <row r="882" spans="1:17" ht="54" hidden="1" customHeight="1" x14ac:dyDescent="0.25">
      <c r="A882" s="5"/>
      <c r="B882" s="210"/>
      <c r="C882" s="50"/>
      <c r="D882" s="212"/>
      <c r="E882" s="212"/>
      <c r="F882" s="212"/>
      <c r="G882" s="212"/>
      <c r="H882" s="212"/>
      <c r="I882" s="212"/>
      <c r="J882" s="212"/>
      <c r="K882" s="212"/>
      <c r="L882" s="212"/>
      <c r="M882" s="97"/>
      <c r="N882" s="97"/>
      <c r="O882" s="97"/>
      <c r="P882" s="219"/>
      <c r="Q882" s="3"/>
    </row>
    <row r="883" spans="1:17" ht="409.5" hidden="1" customHeight="1" x14ac:dyDescent="0.25">
      <c r="A883" s="5"/>
      <c r="B883" s="210"/>
      <c r="C883" s="50"/>
      <c r="D883" s="50"/>
      <c r="E883" s="50"/>
      <c r="F883" s="50"/>
      <c r="G883" s="50"/>
      <c r="H883" s="50"/>
      <c r="I883" s="50"/>
      <c r="J883" s="50"/>
      <c r="K883" s="50"/>
      <c r="L883" s="50"/>
      <c r="M883" s="97"/>
      <c r="N883" s="97"/>
      <c r="O883" s="97"/>
      <c r="P883" s="233"/>
      <c r="Q883" s="3"/>
    </row>
    <row r="884" spans="1:17" ht="227.25" hidden="1" customHeight="1" x14ac:dyDescent="0.25">
      <c r="A884" s="5"/>
      <c r="B884" s="210"/>
      <c r="C884" s="50"/>
      <c r="D884" s="212"/>
      <c r="E884" s="212"/>
      <c r="F884" s="212"/>
      <c r="G884" s="212"/>
      <c r="H884" s="212"/>
      <c r="I884" s="212"/>
      <c r="J884" s="212"/>
      <c r="K884" s="212"/>
      <c r="L884" s="212"/>
      <c r="M884" s="9"/>
      <c r="N884" s="9"/>
      <c r="O884" s="9"/>
      <c r="P884" s="233"/>
      <c r="Q884" s="3"/>
    </row>
    <row r="885" spans="1:17" ht="18" hidden="1" customHeight="1" x14ac:dyDescent="0.25">
      <c r="A885" s="5"/>
      <c r="B885" s="210"/>
      <c r="C885" s="50"/>
      <c r="D885" s="212"/>
      <c r="E885" s="212"/>
      <c r="F885" s="212"/>
      <c r="G885" s="212"/>
      <c r="H885" s="212"/>
      <c r="I885" s="212"/>
      <c r="J885" s="212"/>
      <c r="K885" s="212"/>
      <c r="L885" s="212"/>
      <c r="M885" s="9"/>
      <c r="N885" s="9"/>
      <c r="O885" s="9"/>
      <c r="P885" s="219"/>
      <c r="Q885" s="3"/>
    </row>
    <row r="886" spans="1:17" ht="15.75" hidden="1" customHeight="1" x14ac:dyDescent="0.25">
      <c r="A886" s="5"/>
      <c r="B886" s="210"/>
      <c r="C886" s="50"/>
      <c r="D886" s="212"/>
      <c r="E886" s="212"/>
      <c r="F886" s="212"/>
      <c r="G886" s="212"/>
      <c r="H886" s="212"/>
      <c r="I886" s="212"/>
      <c r="J886" s="212"/>
      <c r="K886" s="212"/>
      <c r="L886" s="212"/>
      <c r="M886" s="9"/>
      <c r="N886" s="9"/>
      <c r="O886" s="9"/>
      <c r="P886" s="221"/>
      <c r="Q886" s="3"/>
    </row>
    <row r="887" spans="1:17" ht="42.75" customHeight="1" x14ac:dyDescent="0.25">
      <c r="A887" s="5"/>
      <c r="B887" s="171" t="s">
        <v>663</v>
      </c>
      <c r="C887" s="82">
        <f>C888+C889+C890</f>
        <v>0</v>
      </c>
      <c r="D887" s="82">
        <f t="shared" ref="D887:L887" si="357">D888+D889+D890</f>
        <v>0</v>
      </c>
      <c r="E887" s="82">
        <f t="shared" si="357"/>
        <v>336189</v>
      </c>
      <c r="F887" s="82">
        <f t="shared" ref="F887:H887" si="358">F888+F889+F890</f>
        <v>0</v>
      </c>
      <c r="G887" s="82">
        <f t="shared" si="358"/>
        <v>0</v>
      </c>
      <c r="H887" s="82">
        <f t="shared" si="358"/>
        <v>0</v>
      </c>
      <c r="I887" s="82">
        <f t="shared" si="357"/>
        <v>0</v>
      </c>
      <c r="J887" s="82">
        <f t="shared" si="357"/>
        <v>213179</v>
      </c>
      <c r="K887" s="82">
        <f t="shared" ref="K887" si="359">K888+K889+K890</f>
        <v>0</v>
      </c>
      <c r="L887" s="82">
        <f t="shared" si="357"/>
        <v>8000</v>
      </c>
      <c r="M887" s="9"/>
      <c r="N887" s="9"/>
      <c r="O887" s="9"/>
      <c r="P887" s="221"/>
      <c r="Q887" s="3"/>
    </row>
    <row r="888" spans="1:17" ht="135" hidden="1" customHeight="1" x14ac:dyDescent="0.25">
      <c r="A888" s="5"/>
      <c r="B888" s="217"/>
      <c r="C888" s="50"/>
      <c r="D888" s="212"/>
      <c r="E888" s="212"/>
      <c r="F888" s="212"/>
      <c r="G888" s="212"/>
      <c r="H888" s="212"/>
      <c r="I888" s="212"/>
      <c r="J888" s="212">
        <f>66646+138533</f>
        <v>205179</v>
      </c>
      <c r="K888" s="212"/>
      <c r="L888" s="212"/>
      <c r="M888" s="97"/>
      <c r="N888" s="97"/>
      <c r="O888" s="97"/>
      <c r="P888" s="219" t="s">
        <v>369</v>
      </c>
      <c r="Q888" s="3"/>
    </row>
    <row r="889" spans="1:17" ht="30.75" customHeight="1" x14ac:dyDescent="0.25">
      <c r="A889" s="5"/>
      <c r="B889" s="217"/>
      <c r="C889" s="50"/>
      <c r="D889" s="212"/>
      <c r="E889" s="212">
        <v>336189</v>
      </c>
      <c r="F889" s="212"/>
      <c r="G889" s="212"/>
      <c r="H889" s="212"/>
      <c r="I889" s="212"/>
      <c r="J889" s="212"/>
      <c r="K889" s="212"/>
      <c r="L889" s="212"/>
      <c r="M889" s="97"/>
      <c r="N889" s="97"/>
      <c r="O889" s="97"/>
      <c r="P889" s="221" t="s">
        <v>423</v>
      </c>
      <c r="Q889" s="3"/>
    </row>
    <row r="890" spans="1:17" ht="26.25" hidden="1" customHeight="1" x14ac:dyDescent="0.25">
      <c r="A890" s="5"/>
      <c r="B890" s="217"/>
      <c r="C890" s="50"/>
      <c r="D890" s="212"/>
      <c r="E890" s="212"/>
      <c r="F890" s="212"/>
      <c r="G890" s="212"/>
      <c r="H890" s="212"/>
      <c r="I890" s="212"/>
      <c r="J890" s="212">
        <v>8000</v>
      </c>
      <c r="K890" s="212"/>
      <c r="L890" s="212">
        <v>8000</v>
      </c>
      <c r="M890" s="97"/>
      <c r="N890" s="97"/>
      <c r="O890" s="97"/>
      <c r="P890" s="218" t="s">
        <v>413</v>
      </c>
      <c r="Q890" s="3"/>
    </row>
    <row r="891" spans="1:17" ht="27.75" customHeight="1" x14ac:dyDescent="0.25">
      <c r="A891" s="5"/>
      <c r="B891" s="78" t="s">
        <v>86</v>
      </c>
      <c r="C891" s="82">
        <f t="shared" ref="C891:L891" si="360">C892+C893+C894</f>
        <v>0</v>
      </c>
      <c r="D891" s="82">
        <f t="shared" si="360"/>
        <v>0</v>
      </c>
      <c r="E891" s="82">
        <f t="shared" si="360"/>
        <v>3558422</v>
      </c>
      <c r="F891" s="82">
        <f t="shared" si="360"/>
        <v>0</v>
      </c>
      <c r="G891" s="82">
        <f t="shared" si="360"/>
        <v>0</v>
      </c>
      <c r="H891" s="82">
        <f t="shared" si="360"/>
        <v>0</v>
      </c>
      <c r="I891" s="82">
        <f t="shared" si="360"/>
        <v>0</v>
      </c>
      <c r="J891" s="82">
        <f t="shared" si="360"/>
        <v>0</v>
      </c>
      <c r="K891" s="82">
        <f t="shared" si="360"/>
        <v>0</v>
      </c>
      <c r="L891" s="82">
        <f t="shared" si="360"/>
        <v>0</v>
      </c>
      <c r="M891" s="81"/>
      <c r="N891" s="81"/>
      <c r="O891" s="81"/>
      <c r="P891" s="83"/>
      <c r="Q891" s="3"/>
    </row>
    <row r="892" spans="1:17" ht="32.25" customHeight="1" x14ac:dyDescent="0.25">
      <c r="A892" s="5"/>
      <c r="B892" s="171"/>
      <c r="C892" s="82"/>
      <c r="D892" s="96"/>
      <c r="E892" s="212">
        <v>3498422</v>
      </c>
      <c r="F892" s="212"/>
      <c r="G892" s="212"/>
      <c r="H892" s="212"/>
      <c r="I892" s="96"/>
      <c r="J892" s="96"/>
      <c r="K892" s="96"/>
      <c r="L892" s="212"/>
      <c r="M892" s="137"/>
      <c r="N892" s="137"/>
      <c r="O892" s="137"/>
      <c r="P892" s="221" t="s">
        <v>423</v>
      </c>
      <c r="Q892" s="3"/>
    </row>
    <row r="893" spans="1:17" ht="26.25" x14ac:dyDescent="0.25">
      <c r="A893" s="5"/>
      <c r="B893" s="210"/>
      <c r="C893" s="50"/>
      <c r="D893" s="212"/>
      <c r="E893" s="212">
        <v>60000</v>
      </c>
      <c r="F893" s="212"/>
      <c r="G893" s="212"/>
      <c r="H893" s="212"/>
      <c r="I893" s="212"/>
      <c r="J893" s="212"/>
      <c r="K893" s="212"/>
      <c r="L893" s="212"/>
      <c r="M893" s="97"/>
      <c r="N893" s="97"/>
      <c r="O893" s="97"/>
      <c r="P893" s="218" t="s">
        <v>499</v>
      </c>
      <c r="Q893" s="3"/>
    </row>
    <row r="894" spans="1:17" ht="15.75" hidden="1" customHeight="1" x14ac:dyDescent="0.25">
      <c r="A894" s="5"/>
      <c r="B894" s="210"/>
      <c r="C894" s="50"/>
      <c r="D894" s="212"/>
      <c r="E894" s="212"/>
      <c r="F894" s="212"/>
      <c r="G894" s="212"/>
      <c r="H894" s="212"/>
      <c r="I894" s="212"/>
      <c r="J894" s="212"/>
      <c r="K894" s="212"/>
      <c r="L894" s="212"/>
      <c r="M894" s="97"/>
      <c r="N894" s="97"/>
      <c r="O894" s="97"/>
      <c r="P894" s="218"/>
      <c r="Q894" s="3"/>
    </row>
    <row r="895" spans="1:17" ht="16.5" customHeight="1" x14ac:dyDescent="0.25">
      <c r="A895" s="5"/>
      <c r="B895" s="179" t="s">
        <v>157</v>
      </c>
      <c r="C895" s="82">
        <f t="shared" ref="C895:L895" si="361">C896+C897+C898+C899</f>
        <v>0</v>
      </c>
      <c r="D895" s="82">
        <f t="shared" si="361"/>
        <v>0</v>
      </c>
      <c r="E895" s="82">
        <f t="shared" si="361"/>
        <v>670992</v>
      </c>
      <c r="F895" s="82">
        <f t="shared" ref="F895:H895" si="362">F896+F897+F898+F899</f>
        <v>0</v>
      </c>
      <c r="G895" s="82">
        <f t="shared" si="362"/>
        <v>0</v>
      </c>
      <c r="H895" s="82">
        <f t="shared" si="362"/>
        <v>0</v>
      </c>
      <c r="I895" s="82">
        <f t="shared" si="361"/>
        <v>0</v>
      </c>
      <c r="J895" s="82">
        <f t="shared" si="361"/>
        <v>333336</v>
      </c>
      <c r="K895" s="82">
        <f t="shared" ref="K895" si="363">K896+K897+K898+K899</f>
        <v>0</v>
      </c>
      <c r="L895" s="82">
        <f t="shared" si="361"/>
        <v>100000</v>
      </c>
      <c r="M895" s="9"/>
      <c r="N895" s="9"/>
      <c r="O895" s="9"/>
      <c r="P895" s="38"/>
      <c r="Q895" s="3"/>
    </row>
    <row r="896" spans="1:17" ht="30" customHeight="1" x14ac:dyDescent="0.25">
      <c r="A896" s="5"/>
      <c r="B896" s="173"/>
      <c r="C896" s="50"/>
      <c r="D896" s="212"/>
      <c r="E896" s="212">
        <v>670992</v>
      </c>
      <c r="F896" s="212"/>
      <c r="G896" s="212"/>
      <c r="H896" s="212"/>
      <c r="I896" s="212"/>
      <c r="J896" s="212"/>
      <c r="K896" s="212"/>
      <c r="L896" s="212"/>
      <c r="M896" s="97"/>
      <c r="N896" s="97"/>
      <c r="O896" s="97"/>
      <c r="P896" s="221" t="s">
        <v>423</v>
      </c>
      <c r="Q896" s="3"/>
    </row>
    <row r="897" spans="1:17" ht="30" hidden="1" customHeight="1" x14ac:dyDescent="0.25">
      <c r="A897" s="5"/>
      <c r="B897" s="210"/>
      <c r="C897" s="50"/>
      <c r="D897" s="212"/>
      <c r="E897" s="212"/>
      <c r="F897" s="212"/>
      <c r="G897" s="212"/>
      <c r="H897" s="212"/>
      <c r="I897" s="212"/>
      <c r="J897" s="212">
        <v>100000</v>
      </c>
      <c r="K897" s="212"/>
      <c r="L897" s="212">
        <v>100000</v>
      </c>
      <c r="M897" s="97"/>
      <c r="N897" s="97"/>
      <c r="O897" s="97"/>
      <c r="P897" s="219" t="s">
        <v>500</v>
      </c>
      <c r="Q897" s="3"/>
    </row>
    <row r="898" spans="1:17" ht="40.5" hidden="1" customHeight="1" x14ac:dyDescent="0.25">
      <c r="A898" s="5"/>
      <c r="B898" s="210"/>
      <c r="C898" s="50"/>
      <c r="D898" s="212"/>
      <c r="E898" s="212"/>
      <c r="F898" s="212"/>
      <c r="G898" s="212"/>
      <c r="H898" s="212"/>
      <c r="I898" s="212"/>
      <c r="J898" s="212">
        <v>233336</v>
      </c>
      <c r="K898" s="212"/>
      <c r="L898" s="212"/>
      <c r="M898" s="97"/>
      <c r="N898" s="97"/>
      <c r="O898" s="97"/>
      <c r="P898" s="219" t="s">
        <v>421</v>
      </c>
      <c r="Q898" s="3"/>
    </row>
    <row r="899" spans="1:17" ht="15.75" hidden="1" customHeight="1" x14ac:dyDescent="0.25">
      <c r="A899" s="5"/>
      <c r="B899" s="210"/>
      <c r="C899" s="50"/>
      <c r="D899" s="212"/>
      <c r="E899" s="212"/>
      <c r="F899" s="212"/>
      <c r="G899" s="212"/>
      <c r="H899" s="212"/>
      <c r="I899" s="212"/>
      <c r="J899" s="212"/>
      <c r="K899" s="212"/>
      <c r="L899" s="212"/>
      <c r="M899" s="9"/>
      <c r="N899" s="9"/>
      <c r="O899" s="9"/>
      <c r="P899" s="218"/>
      <c r="Q899" s="3"/>
    </row>
    <row r="900" spans="1:17" ht="29.25" customHeight="1" x14ac:dyDescent="0.25">
      <c r="A900" s="5"/>
      <c r="B900" s="171" t="s">
        <v>164</v>
      </c>
      <c r="C900" s="82">
        <f t="shared" ref="C900:L900" si="364">C901+C902+C903+C904</f>
        <v>0</v>
      </c>
      <c r="D900" s="82">
        <f t="shared" si="364"/>
        <v>0</v>
      </c>
      <c r="E900" s="82">
        <f t="shared" si="364"/>
        <v>1038282</v>
      </c>
      <c r="F900" s="82">
        <f t="shared" ref="F900:H900" si="365">F901+F902+F903+F904</f>
        <v>0</v>
      </c>
      <c r="G900" s="82">
        <f t="shared" si="365"/>
        <v>0</v>
      </c>
      <c r="H900" s="82">
        <f t="shared" si="365"/>
        <v>0</v>
      </c>
      <c r="I900" s="82">
        <f t="shared" si="364"/>
        <v>0</v>
      </c>
      <c r="J900" s="82">
        <f t="shared" si="364"/>
        <v>403300</v>
      </c>
      <c r="K900" s="82">
        <f t="shared" ref="K900" si="366">K901+K902+K903+K904</f>
        <v>0</v>
      </c>
      <c r="L900" s="82">
        <f t="shared" si="364"/>
        <v>403300</v>
      </c>
      <c r="M900" s="9"/>
      <c r="N900" s="9"/>
      <c r="O900" s="9"/>
      <c r="P900" s="218"/>
      <c r="Q900" s="3"/>
    </row>
    <row r="901" spans="1:17" ht="31.5" customHeight="1" x14ac:dyDescent="0.25">
      <c r="A901" s="5"/>
      <c r="B901" s="217"/>
      <c r="C901" s="50"/>
      <c r="D901" s="212"/>
      <c r="E901" s="212">
        <v>1038282</v>
      </c>
      <c r="F901" s="212"/>
      <c r="G901" s="212"/>
      <c r="H901" s="212"/>
      <c r="I901" s="212"/>
      <c r="J901" s="212"/>
      <c r="K901" s="212"/>
      <c r="L901" s="212"/>
      <c r="M901" s="97"/>
      <c r="N901" s="97"/>
      <c r="O901" s="97"/>
      <c r="P901" s="221" t="s">
        <v>423</v>
      </c>
      <c r="Q901" s="3"/>
    </row>
    <row r="902" spans="1:17" ht="26.25" hidden="1" customHeight="1" x14ac:dyDescent="0.25">
      <c r="A902" s="5"/>
      <c r="B902" s="217"/>
      <c r="C902" s="50"/>
      <c r="D902" s="212"/>
      <c r="E902" s="212"/>
      <c r="F902" s="212"/>
      <c r="G902" s="212"/>
      <c r="H902" s="212"/>
      <c r="I902" s="212"/>
      <c r="J902" s="212">
        <v>403300</v>
      </c>
      <c r="K902" s="212"/>
      <c r="L902" s="212">
        <v>403300</v>
      </c>
      <c r="M902" s="97"/>
      <c r="N902" s="97"/>
      <c r="O902" s="97"/>
      <c r="P902" s="218" t="s">
        <v>500</v>
      </c>
      <c r="Q902" s="3"/>
    </row>
    <row r="903" spans="1:17" ht="15.75" hidden="1" customHeight="1" x14ac:dyDescent="0.25">
      <c r="A903" s="5"/>
      <c r="B903" s="217"/>
      <c r="C903" s="50"/>
      <c r="D903" s="212"/>
      <c r="E903" s="212"/>
      <c r="F903" s="212"/>
      <c r="G903" s="212"/>
      <c r="H903" s="212"/>
      <c r="I903" s="212"/>
      <c r="J903" s="212"/>
      <c r="K903" s="212"/>
      <c r="L903" s="212"/>
      <c r="M903" s="97"/>
      <c r="N903" s="97"/>
      <c r="O903" s="97"/>
      <c r="P903" s="218"/>
      <c r="Q903" s="3"/>
    </row>
    <row r="904" spans="1:17" ht="15.75" hidden="1" customHeight="1" x14ac:dyDescent="0.25">
      <c r="A904" s="5"/>
      <c r="B904" s="217"/>
      <c r="C904" s="50"/>
      <c r="D904" s="212"/>
      <c r="E904" s="212"/>
      <c r="F904" s="212"/>
      <c r="G904" s="212"/>
      <c r="H904" s="212"/>
      <c r="I904" s="212"/>
      <c r="J904" s="212"/>
      <c r="K904" s="212"/>
      <c r="L904" s="212"/>
      <c r="M904" s="9"/>
      <c r="N904" s="9"/>
      <c r="O904" s="9"/>
      <c r="P904" s="218"/>
      <c r="Q904" s="3"/>
    </row>
    <row r="905" spans="1:17" ht="31.5" customHeight="1" x14ac:dyDescent="0.25">
      <c r="A905" s="5"/>
      <c r="B905" s="78" t="s">
        <v>166</v>
      </c>
      <c r="C905" s="82">
        <f t="shared" ref="C905:L905" si="367">C906+C907</f>
        <v>0</v>
      </c>
      <c r="D905" s="82">
        <f t="shared" si="367"/>
        <v>0</v>
      </c>
      <c r="E905" s="82">
        <f t="shared" si="367"/>
        <v>847399</v>
      </c>
      <c r="F905" s="82">
        <f t="shared" ref="F905:H905" si="368">F906+F907</f>
        <v>0</v>
      </c>
      <c r="G905" s="82">
        <f t="shared" si="368"/>
        <v>0</v>
      </c>
      <c r="H905" s="82">
        <f t="shared" si="368"/>
        <v>0</v>
      </c>
      <c r="I905" s="82">
        <f t="shared" si="367"/>
        <v>0</v>
      </c>
      <c r="J905" s="82">
        <f t="shared" si="367"/>
        <v>0</v>
      </c>
      <c r="K905" s="82">
        <f t="shared" ref="K905" si="369">K906+K907</f>
        <v>0</v>
      </c>
      <c r="L905" s="82">
        <f t="shared" si="367"/>
        <v>0</v>
      </c>
      <c r="M905" s="9"/>
      <c r="N905" s="9"/>
      <c r="O905" s="9"/>
      <c r="P905" s="218"/>
      <c r="Q905" s="3"/>
    </row>
    <row r="906" spans="1:17" ht="28.5" customHeight="1" x14ac:dyDescent="0.25">
      <c r="A906" s="5"/>
      <c r="B906" s="171"/>
      <c r="C906" s="82"/>
      <c r="D906" s="82"/>
      <c r="E906" s="82">
        <v>497399</v>
      </c>
      <c r="F906" s="82"/>
      <c r="G906" s="82"/>
      <c r="H906" s="82"/>
      <c r="I906" s="82"/>
      <c r="J906" s="82"/>
      <c r="K906" s="82"/>
      <c r="L906" s="82"/>
      <c r="M906" s="97"/>
      <c r="N906" s="97"/>
      <c r="O906" s="97"/>
      <c r="P906" s="221" t="s">
        <v>423</v>
      </c>
      <c r="Q906" s="3"/>
    </row>
    <row r="907" spans="1:17" ht="30" customHeight="1" x14ac:dyDescent="0.25">
      <c r="A907" s="5"/>
      <c r="B907" s="171"/>
      <c r="C907" s="50"/>
      <c r="D907" s="212"/>
      <c r="E907" s="212">
        <v>350000</v>
      </c>
      <c r="F907" s="212"/>
      <c r="G907" s="212"/>
      <c r="H907" s="212"/>
      <c r="I907" s="212"/>
      <c r="J907" s="16"/>
      <c r="K907" s="16"/>
      <c r="L907" s="16"/>
      <c r="M907" s="97"/>
      <c r="N907" s="97"/>
      <c r="O907" s="97"/>
      <c r="P907" s="221" t="s">
        <v>499</v>
      </c>
      <c r="Q907" s="3"/>
    </row>
    <row r="908" spans="1:17" ht="15.75" hidden="1" customHeight="1" x14ac:dyDescent="0.25">
      <c r="A908" s="5"/>
      <c r="B908" s="171"/>
      <c r="C908" s="50"/>
      <c r="D908" s="212"/>
      <c r="E908" s="212"/>
      <c r="F908" s="212"/>
      <c r="G908" s="212"/>
      <c r="H908" s="212"/>
      <c r="I908" s="212"/>
      <c r="J908" s="212"/>
      <c r="K908" s="212"/>
      <c r="L908" s="212"/>
      <c r="M908" s="9"/>
      <c r="N908" s="9"/>
      <c r="O908" s="9"/>
      <c r="P908" s="218"/>
      <c r="Q908" s="3"/>
    </row>
    <row r="909" spans="1:17" ht="42" customHeight="1" x14ac:dyDescent="0.25">
      <c r="A909" s="5"/>
      <c r="B909" s="171" t="s">
        <v>165</v>
      </c>
      <c r="C909" s="82">
        <f t="shared" ref="C909:L909" si="370">C910+C911+C912</f>
        <v>0</v>
      </c>
      <c r="D909" s="82">
        <f t="shared" si="370"/>
        <v>0</v>
      </c>
      <c r="E909" s="82">
        <f t="shared" si="370"/>
        <v>455819</v>
      </c>
      <c r="F909" s="82">
        <f t="shared" ref="F909:H909" si="371">F910+F911+F912</f>
        <v>0</v>
      </c>
      <c r="G909" s="82">
        <f t="shared" si="371"/>
        <v>0</v>
      </c>
      <c r="H909" s="82">
        <f t="shared" si="371"/>
        <v>0</v>
      </c>
      <c r="I909" s="82">
        <f t="shared" si="370"/>
        <v>0</v>
      </c>
      <c r="J909" s="82">
        <f t="shared" si="370"/>
        <v>0</v>
      </c>
      <c r="K909" s="82">
        <f t="shared" ref="K909" si="372">K910+K911+K912</f>
        <v>0</v>
      </c>
      <c r="L909" s="82">
        <f t="shared" si="370"/>
        <v>0</v>
      </c>
      <c r="M909" s="9"/>
      <c r="N909" s="9"/>
      <c r="O909" s="9"/>
      <c r="P909" s="218"/>
      <c r="Q909" s="3"/>
    </row>
    <row r="910" spans="1:17" ht="33.75" customHeight="1" x14ac:dyDescent="0.25">
      <c r="A910" s="5"/>
      <c r="B910" s="171"/>
      <c r="C910" s="50"/>
      <c r="D910" s="212"/>
      <c r="E910" s="212">
        <v>455819</v>
      </c>
      <c r="F910" s="212"/>
      <c r="G910" s="212"/>
      <c r="H910" s="212"/>
      <c r="I910" s="212"/>
      <c r="J910" s="212"/>
      <c r="K910" s="212"/>
      <c r="L910" s="212"/>
      <c r="M910" s="97"/>
      <c r="N910" s="97"/>
      <c r="O910" s="97"/>
      <c r="P910" s="221" t="s">
        <v>423</v>
      </c>
      <c r="Q910" s="3"/>
    </row>
    <row r="911" spans="1:17" ht="15.75" hidden="1" customHeight="1" x14ac:dyDescent="0.25">
      <c r="A911" s="5"/>
      <c r="B911" s="171"/>
      <c r="C911" s="50"/>
      <c r="D911" s="212"/>
      <c r="E911" s="212"/>
      <c r="F911" s="212"/>
      <c r="G911" s="212"/>
      <c r="H911" s="212"/>
      <c r="I911" s="212"/>
      <c r="J911" s="212"/>
      <c r="K911" s="212"/>
      <c r="L911" s="212"/>
      <c r="M911" s="9"/>
      <c r="N911" s="9"/>
      <c r="O911" s="9"/>
      <c r="P911" s="218"/>
      <c r="Q911" s="3"/>
    </row>
    <row r="912" spans="1:17" ht="15.75" hidden="1" customHeight="1" x14ac:dyDescent="0.25">
      <c r="A912" s="5"/>
      <c r="B912" s="171"/>
      <c r="C912" s="50"/>
      <c r="D912" s="212"/>
      <c r="E912" s="212"/>
      <c r="F912" s="212"/>
      <c r="G912" s="212"/>
      <c r="H912" s="212"/>
      <c r="I912" s="212"/>
      <c r="J912" s="212"/>
      <c r="K912" s="212"/>
      <c r="L912" s="212"/>
      <c r="M912" s="9"/>
      <c r="N912" s="9"/>
      <c r="O912" s="9"/>
      <c r="P912" s="218"/>
      <c r="Q912" s="3"/>
    </row>
    <row r="913" spans="1:17" ht="30" customHeight="1" x14ac:dyDescent="0.25">
      <c r="A913" s="5"/>
      <c r="B913" s="171" t="s">
        <v>159</v>
      </c>
      <c r="C913" s="82">
        <f>C914+C918+C915+C916+C917</f>
        <v>0</v>
      </c>
      <c r="D913" s="82">
        <f t="shared" ref="D913:L913" si="373">D914+D918+D915+D916+D917</f>
        <v>0</v>
      </c>
      <c r="E913" s="82">
        <f t="shared" si="373"/>
        <v>317520</v>
      </c>
      <c r="F913" s="82">
        <f t="shared" si="373"/>
        <v>0</v>
      </c>
      <c r="G913" s="82">
        <f t="shared" si="373"/>
        <v>0</v>
      </c>
      <c r="H913" s="82">
        <f t="shared" si="373"/>
        <v>0</v>
      </c>
      <c r="I913" s="82">
        <f t="shared" si="373"/>
        <v>0</v>
      </c>
      <c r="J913" s="82">
        <f t="shared" si="373"/>
        <v>234648</v>
      </c>
      <c r="K913" s="82">
        <f t="shared" si="373"/>
        <v>0</v>
      </c>
      <c r="L913" s="82">
        <f t="shared" si="373"/>
        <v>634648</v>
      </c>
      <c r="M913" s="9"/>
      <c r="N913" s="9"/>
      <c r="O913" s="9"/>
      <c r="P913" s="221"/>
      <c r="Q913" s="3"/>
    </row>
    <row r="914" spans="1:17" ht="29.25" customHeight="1" x14ac:dyDescent="0.25">
      <c r="A914" s="5"/>
      <c r="B914" s="217"/>
      <c r="C914" s="50"/>
      <c r="D914" s="212"/>
      <c r="E914" s="212">
        <v>317520</v>
      </c>
      <c r="F914" s="212"/>
      <c r="G914" s="212"/>
      <c r="H914" s="212"/>
      <c r="I914" s="212"/>
      <c r="J914" s="212"/>
      <c r="K914" s="212"/>
      <c r="L914" s="212"/>
      <c r="M914" s="97"/>
      <c r="N914" s="97"/>
      <c r="O914" s="97"/>
      <c r="P914" s="221" t="s">
        <v>423</v>
      </c>
      <c r="Q914" s="3"/>
    </row>
    <row r="915" spans="1:17" ht="26.25" hidden="1" customHeight="1" x14ac:dyDescent="0.25">
      <c r="A915" s="5"/>
      <c r="B915" s="217"/>
      <c r="C915" s="50"/>
      <c r="D915" s="212"/>
      <c r="E915" s="212"/>
      <c r="F915" s="212"/>
      <c r="G915" s="212"/>
      <c r="H915" s="212"/>
      <c r="I915" s="212"/>
      <c r="J915" s="212"/>
      <c r="K915" s="212"/>
      <c r="L915" s="212">
        <v>400000</v>
      </c>
      <c r="M915" s="97"/>
      <c r="N915" s="97"/>
      <c r="O915" s="97"/>
      <c r="P915" s="218" t="s">
        <v>422</v>
      </c>
      <c r="Q915" s="3"/>
    </row>
    <row r="916" spans="1:17" ht="15.75" hidden="1" customHeight="1" x14ac:dyDescent="0.25">
      <c r="A916" s="5"/>
      <c r="B916" s="217"/>
      <c r="C916" s="50"/>
      <c r="D916" s="212"/>
      <c r="E916" s="212"/>
      <c r="F916" s="212"/>
      <c r="G916" s="212"/>
      <c r="H916" s="212"/>
      <c r="I916" s="212"/>
      <c r="J916" s="212"/>
      <c r="K916" s="212"/>
      <c r="L916" s="212"/>
      <c r="M916" s="97"/>
      <c r="N916" s="97"/>
      <c r="O916" s="97"/>
      <c r="P916" s="218"/>
      <c r="Q916" s="3"/>
    </row>
    <row r="917" spans="1:17" ht="26.25" hidden="1" customHeight="1" x14ac:dyDescent="0.25">
      <c r="A917" s="5"/>
      <c r="B917" s="217"/>
      <c r="C917" s="50"/>
      <c r="D917" s="212"/>
      <c r="E917" s="212"/>
      <c r="F917" s="212"/>
      <c r="G917" s="212"/>
      <c r="H917" s="212"/>
      <c r="I917" s="212"/>
      <c r="J917" s="212">
        <v>234648</v>
      </c>
      <c r="K917" s="212"/>
      <c r="L917" s="212">
        <v>234648</v>
      </c>
      <c r="M917" s="97"/>
      <c r="N917" s="97"/>
      <c r="O917" s="97"/>
      <c r="P917" s="218" t="s">
        <v>493</v>
      </c>
      <c r="Q917" s="3"/>
    </row>
    <row r="918" spans="1:17" ht="15.75" hidden="1" customHeight="1" x14ac:dyDescent="0.25">
      <c r="A918" s="5"/>
      <c r="B918" s="217"/>
      <c r="C918" s="50"/>
      <c r="D918" s="212"/>
      <c r="E918" s="212"/>
      <c r="F918" s="212"/>
      <c r="G918" s="212"/>
      <c r="H918" s="212"/>
      <c r="I918" s="212"/>
      <c r="J918" s="212"/>
      <c r="K918" s="212"/>
      <c r="L918" s="212"/>
      <c r="M918" s="9"/>
      <c r="N918" s="9"/>
      <c r="O918" s="9"/>
      <c r="P918" s="218"/>
      <c r="Q918" s="3"/>
    </row>
    <row r="919" spans="1:17" ht="29.25" customHeight="1" x14ac:dyDescent="0.25">
      <c r="A919" s="5"/>
      <c r="B919" s="171" t="s">
        <v>167</v>
      </c>
      <c r="C919" s="82">
        <f t="shared" ref="C919:L919" si="374">C920+C921+C922</f>
        <v>0</v>
      </c>
      <c r="D919" s="82">
        <f t="shared" si="374"/>
        <v>0</v>
      </c>
      <c r="E919" s="82">
        <f t="shared" si="374"/>
        <v>397565</v>
      </c>
      <c r="F919" s="82">
        <f t="shared" ref="F919:H919" si="375">F920+F921+F922</f>
        <v>0</v>
      </c>
      <c r="G919" s="82">
        <f t="shared" si="375"/>
        <v>0</v>
      </c>
      <c r="H919" s="82">
        <f t="shared" si="375"/>
        <v>0</v>
      </c>
      <c r="I919" s="82">
        <f t="shared" si="374"/>
        <v>0</v>
      </c>
      <c r="J919" s="82">
        <f t="shared" si="374"/>
        <v>40000</v>
      </c>
      <c r="K919" s="82">
        <f t="shared" ref="K919" si="376">K920+K921+K922</f>
        <v>0</v>
      </c>
      <c r="L919" s="82">
        <f t="shared" si="374"/>
        <v>40000</v>
      </c>
      <c r="M919" s="9"/>
      <c r="N919" s="9"/>
      <c r="O919" s="9"/>
      <c r="P919" s="218"/>
      <c r="Q919" s="3"/>
    </row>
    <row r="920" spans="1:17" ht="28.5" hidden="1" customHeight="1" x14ac:dyDescent="0.25">
      <c r="A920" s="5"/>
      <c r="B920" s="217"/>
      <c r="C920" s="50"/>
      <c r="D920" s="212"/>
      <c r="E920" s="212"/>
      <c r="F920" s="212"/>
      <c r="G920" s="212"/>
      <c r="H920" s="212"/>
      <c r="I920" s="212"/>
      <c r="J920" s="212">
        <v>40000</v>
      </c>
      <c r="K920" s="212"/>
      <c r="L920" s="212">
        <v>40000</v>
      </c>
      <c r="M920" s="97"/>
      <c r="N920" s="97"/>
      <c r="O920" s="97"/>
      <c r="P920" s="218" t="s">
        <v>493</v>
      </c>
      <c r="Q920" s="3"/>
    </row>
    <row r="921" spans="1:17" ht="33" customHeight="1" x14ac:dyDescent="0.25">
      <c r="A921" s="5"/>
      <c r="B921" s="217"/>
      <c r="C921" s="50"/>
      <c r="D921" s="212"/>
      <c r="E921" s="212">
        <v>327565</v>
      </c>
      <c r="F921" s="212"/>
      <c r="G921" s="212"/>
      <c r="H921" s="212"/>
      <c r="I921" s="212"/>
      <c r="J921" s="212"/>
      <c r="K921" s="212"/>
      <c r="L921" s="212"/>
      <c r="M921" s="97"/>
      <c r="N921" s="97"/>
      <c r="O921" s="97"/>
      <c r="P921" s="221" t="s">
        <v>423</v>
      </c>
      <c r="Q921" s="3"/>
    </row>
    <row r="922" spans="1:17" ht="30" customHeight="1" x14ac:dyDescent="0.25">
      <c r="A922" s="5"/>
      <c r="B922" s="217"/>
      <c r="C922" s="50"/>
      <c r="D922" s="212"/>
      <c r="E922" s="212">
        <v>70000</v>
      </c>
      <c r="F922" s="212"/>
      <c r="G922" s="212"/>
      <c r="H922" s="212"/>
      <c r="I922" s="212"/>
      <c r="J922" s="212"/>
      <c r="K922" s="212"/>
      <c r="L922" s="212"/>
      <c r="M922" s="97"/>
      <c r="N922" s="97"/>
      <c r="O922" s="97"/>
      <c r="P922" s="219" t="s">
        <v>499</v>
      </c>
      <c r="Q922" s="3"/>
    </row>
    <row r="923" spans="1:17" ht="42.75" customHeight="1" x14ac:dyDescent="0.25">
      <c r="A923" s="5"/>
      <c r="B923" s="171" t="s">
        <v>168</v>
      </c>
      <c r="C923" s="82">
        <f t="shared" ref="C923:L923" si="377">C924+C925+C926</f>
        <v>0</v>
      </c>
      <c r="D923" s="82">
        <f t="shared" si="377"/>
        <v>0</v>
      </c>
      <c r="E923" s="82">
        <f t="shared" si="377"/>
        <v>4879</v>
      </c>
      <c r="F923" s="82">
        <f t="shared" ref="F923:H923" si="378">F924+F925+F926</f>
        <v>0</v>
      </c>
      <c r="G923" s="82">
        <f t="shared" si="378"/>
        <v>0</v>
      </c>
      <c r="H923" s="82">
        <f t="shared" si="378"/>
        <v>0</v>
      </c>
      <c r="I923" s="82">
        <f t="shared" si="377"/>
        <v>73395</v>
      </c>
      <c r="J923" s="82">
        <f t="shared" si="377"/>
        <v>40000</v>
      </c>
      <c r="K923" s="82">
        <f t="shared" ref="K923" si="379">K924+K925+K926</f>
        <v>0</v>
      </c>
      <c r="L923" s="82">
        <f t="shared" si="377"/>
        <v>40000</v>
      </c>
      <c r="M923" s="9"/>
      <c r="N923" s="9"/>
      <c r="O923" s="9"/>
      <c r="P923" s="218"/>
      <c r="Q923" s="3"/>
    </row>
    <row r="924" spans="1:17" ht="31.5" customHeight="1" x14ac:dyDescent="0.25">
      <c r="A924" s="5"/>
      <c r="B924" s="217"/>
      <c r="C924" s="50"/>
      <c r="D924" s="212"/>
      <c r="E924" s="212">
        <v>4879</v>
      </c>
      <c r="F924" s="212"/>
      <c r="G924" s="212"/>
      <c r="H924" s="212"/>
      <c r="I924" s="212"/>
      <c r="J924" s="212"/>
      <c r="K924" s="212"/>
      <c r="L924" s="212"/>
      <c r="M924" s="97"/>
      <c r="N924" s="97"/>
      <c r="O924" s="97"/>
      <c r="P924" s="221" t="s">
        <v>423</v>
      </c>
      <c r="Q924" s="3"/>
    </row>
    <row r="925" spans="1:17" ht="39.75" customHeight="1" x14ac:dyDescent="0.25">
      <c r="A925" s="5"/>
      <c r="B925" s="217"/>
      <c r="C925" s="50"/>
      <c r="D925" s="212"/>
      <c r="E925" s="212"/>
      <c r="F925" s="212"/>
      <c r="G925" s="212"/>
      <c r="H925" s="212"/>
      <c r="I925" s="212">
        <v>73395</v>
      </c>
      <c r="J925" s="212"/>
      <c r="K925" s="212"/>
      <c r="L925" s="212"/>
      <c r="M925" s="97"/>
      <c r="N925" s="97"/>
      <c r="O925" s="97"/>
      <c r="P925" s="221" t="s">
        <v>556</v>
      </c>
      <c r="Q925" s="3"/>
    </row>
    <row r="926" spans="1:17" ht="29.25" hidden="1" customHeight="1" x14ac:dyDescent="0.25">
      <c r="A926" s="5"/>
      <c r="B926" s="217"/>
      <c r="C926" s="50"/>
      <c r="D926" s="212"/>
      <c r="E926" s="212"/>
      <c r="F926" s="212"/>
      <c r="G926" s="212"/>
      <c r="H926" s="212"/>
      <c r="I926" s="212"/>
      <c r="J926" s="212">
        <v>40000</v>
      </c>
      <c r="K926" s="212"/>
      <c r="L926" s="212">
        <v>40000</v>
      </c>
      <c r="M926" s="97"/>
      <c r="N926" s="97"/>
      <c r="O926" s="97"/>
      <c r="P926" s="219" t="s">
        <v>493</v>
      </c>
      <c r="Q926" s="3"/>
    </row>
    <row r="927" spans="1:17" ht="38.25" hidden="1" customHeight="1" x14ac:dyDescent="0.25">
      <c r="A927" s="5"/>
      <c r="B927" s="171" t="s">
        <v>62</v>
      </c>
      <c r="C927" s="82">
        <f t="shared" ref="C927:L927" si="380">C928+C929</f>
        <v>0</v>
      </c>
      <c r="D927" s="82">
        <f t="shared" si="380"/>
        <v>0</v>
      </c>
      <c r="E927" s="82">
        <f t="shared" si="380"/>
        <v>0</v>
      </c>
      <c r="F927" s="82">
        <f t="shared" ref="F927" si="381">F928+F929</f>
        <v>0</v>
      </c>
      <c r="G927" s="82"/>
      <c r="H927" s="82"/>
      <c r="I927" s="82">
        <f t="shared" si="380"/>
        <v>0</v>
      </c>
      <c r="J927" s="82">
        <f t="shared" si="380"/>
        <v>0</v>
      </c>
      <c r="K927" s="82">
        <f t="shared" ref="K927" si="382">K928+K929</f>
        <v>0</v>
      </c>
      <c r="L927" s="82">
        <f t="shared" si="380"/>
        <v>0</v>
      </c>
      <c r="M927" s="9"/>
      <c r="N927" s="9"/>
      <c r="O927" s="9"/>
      <c r="P927" s="221"/>
      <c r="Q927" s="3"/>
    </row>
    <row r="928" spans="1:17" ht="15.75" hidden="1" customHeight="1" x14ac:dyDescent="0.25">
      <c r="A928" s="5"/>
      <c r="B928" s="217"/>
      <c r="C928" s="50"/>
      <c r="D928" s="212"/>
      <c r="E928" s="212"/>
      <c r="F928" s="212"/>
      <c r="G928" s="212"/>
      <c r="H928" s="212"/>
      <c r="I928" s="212"/>
      <c r="J928" s="212"/>
      <c r="K928" s="212"/>
      <c r="L928" s="212"/>
      <c r="M928" s="9"/>
      <c r="N928" s="9"/>
      <c r="O928" s="9"/>
      <c r="P928" s="218"/>
      <c r="Q928" s="3"/>
    </row>
    <row r="929" spans="1:17" ht="15.75" hidden="1" customHeight="1" x14ac:dyDescent="0.25">
      <c r="A929" s="5"/>
      <c r="B929" s="210"/>
      <c r="C929" s="50"/>
      <c r="D929" s="212"/>
      <c r="E929" s="212"/>
      <c r="F929" s="212"/>
      <c r="G929" s="212"/>
      <c r="H929" s="212"/>
      <c r="I929" s="212"/>
      <c r="J929" s="212"/>
      <c r="K929" s="212"/>
      <c r="L929" s="212"/>
      <c r="M929" s="9"/>
      <c r="N929" s="9"/>
      <c r="O929" s="9"/>
      <c r="P929" s="218"/>
      <c r="Q929" s="3"/>
    </row>
    <row r="930" spans="1:17" ht="27.75" customHeight="1" x14ac:dyDescent="0.25">
      <c r="A930" s="5"/>
      <c r="B930" s="171" t="s">
        <v>233</v>
      </c>
      <c r="C930" s="82">
        <f>C931+C932+C933</f>
        <v>0</v>
      </c>
      <c r="D930" s="82">
        <f t="shared" ref="D930:L930" si="383">D931+D932+D933</f>
        <v>0</v>
      </c>
      <c r="E930" s="82">
        <f t="shared" si="383"/>
        <v>791756</v>
      </c>
      <c r="F930" s="82">
        <f t="shared" si="383"/>
        <v>0</v>
      </c>
      <c r="G930" s="82">
        <f t="shared" si="383"/>
        <v>0</v>
      </c>
      <c r="H930" s="82">
        <f t="shared" si="383"/>
        <v>0</v>
      </c>
      <c r="I930" s="82">
        <f t="shared" si="383"/>
        <v>0</v>
      </c>
      <c r="J930" s="82">
        <f t="shared" si="383"/>
        <v>287108</v>
      </c>
      <c r="K930" s="82">
        <f t="shared" si="383"/>
        <v>0</v>
      </c>
      <c r="L930" s="82">
        <f t="shared" si="383"/>
        <v>2974</v>
      </c>
      <c r="M930" s="9"/>
      <c r="N930" s="9"/>
      <c r="O930" s="9"/>
      <c r="P930" s="218"/>
      <c r="Q930" s="3"/>
    </row>
    <row r="931" spans="1:17" ht="30" customHeight="1" x14ac:dyDescent="0.25">
      <c r="A931" s="5"/>
      <c r="B931" s="171"/>
      <c r="C931" s="50"/>
      <c r="D931" s="212"/>
      <c r="E931" s="212">
        <v>791756</v>
      </c>
      <c r="F931" s="212"/>
      <c r="G931" s="212"/>
      <c r="H931" s="212"/>
      <c r="I931" s="212"/>
      <c r="J931" s="212"/>
      <c r="K931" s="212"/>
      <c r="L931" s="212"/>
      <c r="M931" s="97"/>
      <c r="N931" s="97"/>
      <c r="O931" s="97"/>
      <c r="P931" s="221" t="s">
        <v>423</v>
      </c>
      <c r="Q931" s="3"/>
    </row>
    <row r="932" spans="1:17" ht="30" hidden="1" customHeight="1" x14ac:dyDescent="0.25">
      <c r="A932" s="5"/>
      <c r="B932" s="210"/>
      <c r="C932" s="50"/>
      <c r="D932" s="212"/>
      <c r="E932" s="212"/>
      <c r="F932" s="212"/>
      <c r="G932" s="212"/>
      <c r="H932" s="212"/>
      <c r="I932" s="212"/>
      <c r="J932" s="212">
        <v>2974</v>
      </c>
      <c r="K932" s="212"/>
      <c r="L932" s="212">
        <v>2974</v>
      </c>
      <c r="M932" s="97"/>
      <c r="N932" s="97"/>
      <c r="O932" s="97"/>
      <c r="P932" s="218" t="s">
        <v>493</v>
      </c>
      <c r="Q932" s="3"/>
    </row>
    <row r="933" spans="1:17" ht="95.25" hidden="1" customHeight="1" x14ac:dyDescent="0.25">
      <c r="A933" s="5"/>
      <c r="B933" s="56" t="s">
        <v>252</v>
      </c>
      <c r="C933" s="50"/>
      <c r="D933" s="212"/>
      <c r="E933" s="208"/>
      <c r="F933" s="212"/>
      <c r="G933" s="212"/>
      <c r="H933" s="212"/>
      <c r="I933" s="212"/>
      <c r="J933" s="212">
        <v>284134</v>
      </c>
      <c r="K933" s="212"/>
      <c r="L933" s="212"/>
      <c r="M933" s="9"/>
      <c r="N933" s="9"/>
      <c r="O933" s="9"/>
      <c r="P933" s="221" t="s">
        <v>466</v>
      </c>
      <c r="Q933" s="3"/>
    </row>
    <row r="934" spans="1:17" ht="15.75" hidden="1" customHeight="1" x14ac:dyDescent="0.25">
      <c r="A934" s="5"/>
      <c r="B934" s="171"/>
      <c r="C934" s="82">
        <f t="shared" ref="C934:L934" si="384">C935+C936+C937</f>
        <v>0</v>
      </c>
      <c r="D934" s="82">
        <f t="shared" si="384"/>
        <v>0</v>
      </c>
      <c r="E934" s="82">
        <f t="shared" si="384"/>
        <v>0</v>
      </c>
      <c r="F934" s="82">
        <f t="shared" ref="F934" si="385">F935+F936+F937</f>
        <v>0</v>
      </c>
      <c r="G934" s="82"/>
      <c r="H934" s="82"/>
      <c r="I934" s="82">
        <f t="shared" si="384"/>
        <v>0</v>
      </c>
      <c r="J934" s="82">
        <f t="shared" si="384"/>
        <v>0</v>
      </c>
      <c r="K934" s="82">
        <f t="shared" ref="K934" si="386">K935+K936+K937</f>
        <v>0</v>
      </c>
      <c r="L934" s="82">
        <f t="shared" si="384"/>
        <v>0</v>
      </c>
      <c r="M934" s="9"/>
      <c r="N934" s="9"/>
      <c r="O934" s="9"/>
      <c r="P934" s="218"/>
      <c r="Q934" s="3"/>
    </row>
    <row r="935" spans="1:17" ht="15.75" hidden="1" customHeight="1" x14ac:dyDescent="0.25">
      <c r="A935" s="5"/>
      <c r="B935" s="171"/>
      <c r="C935" s="82"/>
      <c r="D935" s="96"/>
      <c r="E935" s="96"/>
      <c r="F935" s="96"/>
      <c r="G935" s="96"/>
      <c r="H935" s="96"/>
      <c r="I935" s="96"/>
      <c r="J935" s="96"/>
      <c r="K935" s="96"/>
      <c r="L935" s="212"/>
      <c r="M935" s="9"/>
      <c r="N935" s="9"/>
      <c r="O935" s="9"/>
      <c r="P935" s="218"/>
      <c r="Q935" s="3"/>
    </row>
    <row r="936" spans="1:17" ht="15.75" hidden="1" customHeight="1" x14ac:dyDescent="0.25">
      <c r="A936" s="5"/>
      <c r="B936" s="217"/>
      <c r="C936" s="50"/>
      <c r="D936" s="212"/>
      <c r="E936" s="212"/>
      <c r="F936" s="212"/>
      <c r="G936" s="212"/>
      <c r="H936" s="212"/>
      <c r="I936" s="212"/>
      <c r="J936" s="212"/>
      <c r="K936" s="212"/>
      <c r="L936" s="212"/>
      <c r="M936" s="9"/>
      <c r="N936" s="9"/>
      <c r="O936" s="9"/>
      <c r="P936" s="218"/>
      <c r="Q936" s="3"/>
    </row>
    <row r="937" spans="1:17" ht="15.75" hidden="1" customHeight="1" x14ac:dyDescent="0.25">
      <c r="A937" s="5"/>
      <c r="B937" s="210"/>
      <c r="C937" s="50"/>
      <c r="D937" s="212"/>
      <c r="E937" s="212"/>
      <c r="F937" s="212"/>
      <c r="G937" s="212"/>
      <c r="H937" s="212"/>
      <c r="I937" s="212"/>
      <c r="J937" s="212"/>
      <c r="K937" s="212"/>
      <c r="L937" s="212"/>
      <c r="M937" s="9"/>
      <c r="N937" s="9"/>
      <c r="O937" s="9"/>
      <c r="P937" s="218"/>
      <c r="Q937" s="3"/>
    </row>
    <row r="938" spans="1:17" ht="30" customHeight="1" x14ac:dyDescent="0.25">
      <c r="A938" s="5"/>
      <c r="B938" s="171" t="s">
        <v>100</v>
      </c>
      <c r="C938" s="82">
        <f>C939+C940</f>
        <v>0</v>
      </c>
      <c r="D938" s="82">
        <f t="shared" ref="D938:O938" si="387">D939+D940</f>
        <v>0</v>
      </c>
      <c r="E938" s="82">
        <f t="shared" si="387"/>
        <v>289121</v>
      </c>
      <c r="F938" s="82">
        <f t="shared" ref="F938:H938" si="388">F939+F940</f>
        <v>0</v>
      </c>
      <c r="G938" s="82">
        <f t="shared" si="388"/>
        <v>0</v>
      </c>
      <c r="H938" s="82">
        <f t="shared" si="388"/>
        <v>0</v>
      </c>
      <c r="I938" s="82">
        <f t="shared" si="387"/>
        <v>23236</v>
      </c>
      <c r="J938" s="82">
        <f t="shared" si="387"/>
        <v>0</v>
      </c>
      <c r="K938" s="82">
        <f t="shared" ref="K938" si="389">K939+K940</f>
        <v>0</v>
      </c>
      <c r="L938" s="82">
        <f t="shared" si="387"/>
        <v>0</v>
      </c>
      <c r="M938" s="82">
        <f t="shared" si="387"/>
        <v>0</v>
      </c>
      <c r="N938" s="82">
        <f t="shared" si="387"/>
        <v>0</v>
      </c>
      <c r="O938" s="82">
        <f t="shared" si="387"/>
        <v>0</v>
      </c>
      <c r="P938" s="221"/>
      <c r="Q938" s="3"/>
    </row>
    <row r="939" spans="1:17" ht="70.5" customHeight="1" x14ac:dyDescent="0.25">
      <c r="A939" s="5"/>
      <c r="B939" s="217"/>
      <c r="C939" s="50"/>
      <c r="D939" s="212"/>
      <c r="E939" s="212">
        <v>289121</v>
      </c>
      <c r="F939" s="212"/>
      <c r="G939" s="212"/>
      <c r="H939" s="212"/>
      <c r="I939" s="212">
        <v>23236</v>
      </c>
      <c r="J939" s="212"/>
      <c r="K939" s="212"/>
      <c r="L939" s="212"/>
      <c r="M939" s="97"/>
      <c r="N939" s="97"/>
      <c r="O939" s="97"/>
      <c r="P939" s="221" t="s">
        <v>587</v>
      </c>
      <c r="Q939" s="3"/>
    </row>
    <row r="940" spans="1:17" ht="108.75" hidden="1" customHeight="1" x14ac:dyDescent="0.25">
      <c r="A940" s="5"/>
      <c r="B940" s="217"/>
      <c r="C940" s="50"/>
      <c r="D940" s="212"/>
      <c r="E940" s="212"/>
      <c r="F940" s="212"/>
      <c r="G940" s="212"/>
      <c r="H940" s="212"/>
      <c r="I940" s="212"/>
      <c r="J940" s="212"/>
      <c r="K940" s="212"/>
      <c r="L940" s="212"/>
      <c r="M940" s="97"/>
      <c r="N940" s="97"/>
      <c r="O940" s="97"/>
      <c r="P940" s="219"/>
      <c r="Q940" s="3"/>
    </row>
    <row r="941" spans="1:17" ht="25.5" x14ac:dyDescent="0.25">
      <c r="A941" s="5"/>
      <c r="B941" s="171" t="s">
        <v>44</v>
      </c>
      <c r="C941" s="82">
        <f>SUM(C942:C946)</f>
        <v>0</v>
      </c>
      <c r="D941" s="82">
        <f t="shared" ref="D941:L941" si="390">SUM(D942:D946)</f>
        <v>0</v>
      </c>
      <c r="E941" s="82">
        <f t="shared" si="390"/>
        <v>1192753</v>
      </c>
      <c r="F941" s="82">
        <f t="shared" si="390"/>
        <v>0</v>
      </c>
      <c r="G941" s="82">
        <f t="shared" si="390"/>
        <v>0</v>
      </c>
      <c r="H941" s="82">
        <f t="shared" si="390"/>
        <v>0</v>
      </c>
      <c r="I941" s="82">
        <f t="shared" si="390"/>
        <v>0</v>
      </c>
      <c r="J941" s="82">
        <f t="shared" si="390"/>
        <v>971831</v>
      </c>
      <c r="K941" s="82">
        <f t="shared" si="390"/>
        <v>0</v>
      </c>
      <c r="L941" s="82">
        <f t="shared" si="390"/>
        <v>62090</v>
      </c>
      <c r="M941" s="9"/>
      <c r="N941" s="9"/>
      <c r="O941" s="9"/>
      <c r="P941" s="218"/>
      <c r="Q941" s="3"/>
    </row>
    <row r="942" spans="1:17" ht="32.25" customHeight="1" x14ac:dyDescent="0.25">
      <c r="A942" s="5"/>
      <c r="B942" s="171"/>
      <c r="C942" s="50"/>
      <c r="D942" s="212"/>
      <c r="E942" s="212">
        <v>1192753</v>
      </c>
      <c r="F942" s="212"/>
      <c r="G942" s="212"/>
      <c r="H942" s="212"/>
      <c r="I942" s="212"/>
      <c r="J942" s="212"/>
      <c r="K942" s="212"/>
      <c r="L942" s="212"/>
      <c r="M942" s="97"/>
      <c r="N942" s="97"/>
      <c r="O942" s="97"/>
      <c r="P942" s="221" t="s">
        <v>423</v>
      </c>
      <c r="Q942" s="3"/>
    </row>
    <row r="943" spans="1:17" ht="72" hidden="1" customHeight="1" x14ac:dyDescent="0.25">
      <c r="A943" s="5"/>
      <c r="B943" s="171"/>
      <c r="C943" s="50"/>
      <c r="D943" s="212"/>
      <c r="E943" s="212"/>
      <c r="F943" s="212"/>
      <c r="G943" s="212"/>
      <c r="H943" s="212"/>
      <c r="I943" s="90"/>
      <c r="J943" s="212"/>
      <c r="K943" s="212"/>
      <c r="L943" s="212"/>
      <c r="M943" s="97"/>
      <c r="N943" s="97"/>
      <c r="O943" s="97"/>
      <c r="P943" s="222"/>
      <c r="Q943" s="3"/>
    </row>
    <row r="944" spans="1:17" ht="48" hidden="1" customHeight="1" x14ac:dyDescent="0.25">
      <c r="A944" s="5"/>
      <c r="B944" s="171"/>
      <c r="C944" s="50"/>
      <c r="D944" s="212"/>
      <c r="E944" s="212"/>
      <c r="F944" s="212"/>
      <c r="G944" s="212"/>
      <c r="H944" s="212"/>
      <c r="I944" s="90"/>
      <c r="J944" s="212"/>
      <c r="K944" s="212"/>
      <c r="L944" s="212"/>
      <c r="M944" s="97"/>
      <c r="N944" s="97"/>
      <c r="O944" s="97"/>
      <c r="P944" s="222"/>
      <c r="Q944" s="3"/>
    </row>
    <row r="945" spans="1:17" ht="111.75" hidden="1" customHeight="1" x14ac:dyDescent="0.25">
      <c r="A945" s="5"/>
      <c r="B945" s="171"/>
      <c r="C945" s="50"/>
      <c r="D945" s="212"/>
      <c r="E945" s="212"/>
      <c r="F945" s="212"/>
      <c r="G945" s="212"/>
      <c r="H945" s="212"/>
      <c r="I945" s="212"/>
      <c r="J945" s="212">
        <f>792640+2000+177191</f>
        <v>971831</v>
      </c>
      <c r="K945" s="212"/>
      <c r="L945" s="212"/>
      <c r="M945" s="97"/>
      <c r="N945" s="97"/>
      <c r="O945" s="97"/>
      <c r="P945" s="219" t="s">
        <v>430</v>
      </c>
      <c r="Q945" s="3"/>
    </row>
    <row r="946" spans="1:17" ht="26.25" hidden="1" customHeight="1" x14ac:dyDescent="0.25">
      <c r="A946" s="5"/>
      <c r="B946" s="171"/>
      <c r="C946" s="50"/>
      <c r="D946" s="212"/>
      <c r="E946" s="212"/>
      <c r="F946" s="212"/>
      <c r="G946" s="212"/>
      <c r="H946" s="212"/>
      <c r="I946" s="212"/>
      <c r="J946" s="212"/>
      <c r="K946" s="212"/>
      <c r="L946" s="212">
        <v>62090</v>
      </c>
      <c r="M946" s="97"/>
      <c r="N946" s="97"/>
      <c r="O946" s="97"/>
      <c r="P946" s="218" t="s">
        <v>394</v>
      </c>
      <c r="Q946" s="3"/>
    </row>
    <row r="947" spans="1:17" ht="25.5" x14ac:dyDescent="0.25">
      <c r="A947" s="5"/>
      <c r="B947" s="171" t="s">
        <v>501</v>
      </c>
      <c r="C947" s="82">
        <f>SUM(C948:C952)</f>
        <v>0</v>
      </c>
      <c r="D947" s="82">
        <f t="shared" ref="D947:L947" si="391">SUM(D948:D952)</f>
        <v>0</v>
      </c>
      <c r="E947" s="82">
        <f t="shared" si="391"/>
        <v>1134490</v>
      </c>
      <c r="F947" s="82">
        <f t="shared" si="391"/>
        <v>0</v>
      </c>
      <c r="G947" s="82">
        <f t="shared" si="391"/>
        <v>0</v>
      </c>
      <c r="H947" s="82">
        <f t="shared" si="391"/>
        <v>0</v>
      </c>
      <c r="I947" s="82">
        <f t="shared" si="391"/>
        <v>60326</v>
      </c>
      <c r="J947" s="82">
        <f>SUM(J948:J952)</f>
        <v>1000000</v>
      </c>
      <c r="K947" s="82">
        <f t="shared" si="391"/>
        <v>0</v>
      </c>
      <c r="L947" s="82">
        <f t="shared" si="391"/>
        <v>0</v>
      </c>
      <c r="M947" s="9"/>
      <c r="N947" s="9"/>
      <c r="O947" s="9"/>
      <c r="P947" s="218"/>
      <c r="Q947" s="3"/>
    </row>
    <row r="948" spans="1:17" ht="34.5" customHeight="1" x14ac:dyDescent="0.25">
      <c r="A948" s="5"/>
      <c r="B948" s="171"/>
      <c r="C948" s="82"/>
      <c r="D948" s="82"/>
      <c r="E948" s="50">
        <v>938490</v>
      </c>
      <c r="F948" s="50"/>
      <c r="G948" s="50"/>
      <c r="H948" s="82"/>
      <c r="I948" s="82"/>
      <c r="J948" s="82"/>
      <c r="K948" s="82"/>
      <c r="L948" s="82"/>
      <c r="M948" s="97"/>
      <c r="N948" s="97"/>
      <c r="O948" s="97"/>
      <c r="P948" s="221" t="s">
        <v>423</v>
      </c>
      <c r="Q948" s="3"/>
    </row>
    <row r="949" spans="1:17" ht="29.25" customHeight="1" x14ac:dyDescent="0.25">
      <c r="A949" s="5"/>
      <c r="B949" s="171"/>
      <c r="C949" s="82"/>
      <c r="D949" s="82"/>
      <c r="E949" s="50">
        <v>196000</v>
      </c>
      <c r="F949" s="50"/>
      <c r="G949" s="50"/>
      <c r="H949" s="50"/>
      <c r="I949" s="82"/>
      <c r="J949" s="50"/>
      <c r="K949" s="50"/>
      <c r="L949" s="50"/>
      <c r="M949" s="97"/>
      <c r="N949" s="97"/>
      <c r="O949" s="97"/>
      <c r="P949" s="219" t="s">
        <v>499</v>
      </c>
      <c r="Q949" s="3"/>
    </row>
    <row r="950" spans="1:17" ht="42" customHeight="1" x14ac:dyDescent="0.25">
      <c r="A950" s="5"/>
      <c r="B950" s="171"/>
      <c r="C950" s="50"/>
      <c r="D950" s="212"/>
      <c r="E950" s="212"/>
      <c r="F950" s="212"/>
      <c r="G950" s="212"/>
      <c r="H950" s="212"/>
      <c r="I950" s="212">
        <v>60326</v>
      </c>
      <c r="J950" s="212"/>
      <c r="K950" s="212"/>
      <c r="L950" s="212"/>
      <c r="M950" s="97"/>
      <c r="N950" s="97"/>
      <c r="O950" s="97"/>
      <c r="P950" s="221" t="s">
        <v>556</v>
      </c>
      <c r="Q950" s="3"/>
    </row>
    <row r="951" spans="1:17" ht="48" hidden="1" customHeight="1" x14ac:dyDescent="0.25">
      <c r="A951" s="5"/>
      <c r="B951" s="171"/>
      <c r="C951" s="50"/>
      <c r="D951" s="212"/>
      <c r="E951" s="212"/>
      <c r="F951" s="212"/>
      <c r="G951" s="212"/>
      <c r="H951" s="212"/>
      <c r="I951" s="212"/>
      <c r="J951" s="212">
        <v>1000000</v>
      </c>
      <c r="K951" s="212"/>
      <c r="L951" s="212"/>
      <c r="M951" s="97"/>
      <c r="N951" s="97"/>
      <c r="O951" s="97"/>
      <c r="P951" s="219" t="s">
        <v>502</v>
      </c>
      <c r="Q951" s="3"/>
    </row>
    <row r="952" spans="1:17" ht="15.75" hidden="1" customHeight="1" x14ac:dyDescent="0.25">
      <c r="A952" s="5"/>
      <c r="B952" s="171"/>
      <c r="C952" s="50"/>
      <c r="D952" s="212"/>
      <c r="E952" s="212"/>
      <c r="F952" s="212"/>
      <c r="G952" s="212"/>
      <c r="H952" s="212"/>
      <c r="I952" s="212"/>
      <c r="J952" s="50"/>
      <c r="K952" s="50"/>
      <c r="L952" s="50"/>
      <c r="M952" s="9"/>
      <c r="N952" s="9"/>
      <c r="O952" s="9"/>
      <c r="P952" s="219"/>
      <c r="Q952" s="3"/>
    </row>
    <row r="953" spans="1:17" x14ac:dyDescent="0.25">
      <c r="A953" s="5"/>
      <c r="B953" s="171" t="s">
        <v>503</v>
      </c>
      <c r="C953" s="82">
        <f>C954+C955+C956</f>
        <v>0</v>
      </c>
      <c r="D953" s="82">
        <f t="shared" ref="D953:O953" si="392">D954+D955+D956</f>
        <v>0</v>
      </c>
      <c r="E953" s="82">
        <f t="shared" si="392"/>
        <v>4882470</v>
      </c>
      <c r="F953" s="82">
        <f t="shared" si="392"/>
        <v>0</v>
      </c>
      <c r="G953" s="82">
        <f t="shared" si="392"/>
        <v>0</v>
      </c>
      <c r="H953" s="82">
        <f t="shared" si="392"/>
        <v>0</v>
      </c>
      <c r="I953" s="82">
        <f t="shared" si="392"/>
        <v>0</v>
      </c>
      <c r="J953" s="82">
        <f t="shared" si="392"/>
        <v>890822</v>
      </c>
      <c r="K953" s="82">
        <f t="shared" si="392"/>
        <v>0</v>
      </c>
      <c r="L953" s="82">
        <f t="shared" si="392"/>
        <v>0</v>
      </c>
      <c r="M953" s="82">
        <f t="shared" si="392"/>
        <v>0</v>
      </c>
      <c r="N953" s="82">
        <f t="shared" si="392"/>
        <v>0</v>
      </c>
      <c r="O953" s="82">
        <f t="shared" si="392"/>
        <v>0</v>
      </c>
      <c r="P953" s="218"/>
      <c r="Q953" s="3"/>
    </row>
    <row r="954" spans="1:17" ht="31.5" customHeight="1" x14ac:dyDescent="0.25">
      <c r="A954" s="5"/>
      <c r="B954" s="171"/>
      <c r="C954" s="50"/>
      <c r="D954" s="212"/>
      <c r="E954" s="50">
        <v>4822470</v>
      </c>
      <c r="F954" s="50"/>
      <c r="G954" s="50"/>
      <c r="H954" s="50"/>
      <c r="I954" s="50"/>
      <c r="J954" s="50"/>
      <c r="K954" s="50"/>
      <c r="L954" s="50"/>
      <c r="M954" s="97"/>
      <c r="N954" s="97"/>
      <c r="O954" s="97"/>
      <c r="P954" s="221" t="s">
        <v>423</v>
      </c>
      <c r="Q954" s="3"/>
    </row>
    <row r="955" spans="1:17" ht="42" hidden="1" customHeight="1" x14ac:dyDescent="0.25">
      <c r="A955" s="5"/>
      <c r="B955" s="171"/>
      <c r="C955" s="50"/>
      <c r="D955" s="212"/>
      <c r="E955" s="138"/>
      <c r="F955" s="138"/>
      <c r="G955" s="138"/>
      <c r="H955" s="138"/>
      <c r="I955" s="138"/>
      <c r="J955" s="138">
        <v>890822</v>
      </c>
      <c r="K955" s="138"/>
      <c r="L955" s="138"/>
      <c r="M955" s="97"/>
      <c r="N955" s="97"/>
      <c r="O955" s="97"/>
      <c r="P955" s="219" t="s">
        <v>504</v>
      </c>
      <c r="Q955" s="3"/>
    </row>
    <row r="956" spans="1:17" ht="28.5" customHeight="1" x14ac:dyDescent="0.25">
      <c r="A956" s="5"/>
      <c r="B956" s="171"/>
      <c r="C956" s="50"/>
      <c r="D956" s="212"/>
      <c r="E956" s="212">
        <v>60000</v>
      </c>
      <c r="F956" s="212"/>
      <c r="G956" s="212"/>
      <c r="H956" s="212"/>
      <c r="I956" s="212"/>
      <c r="J956" s="212"/>
      <c r="K956" s="212"/>
      <c r="L956" s="212"/>
      <c r="M956" s="97"/>
      <c r="N956" s="97"/>
      <c r="O956" s="97"/>
      <c r="P956" s="219" t="s">
        <v>499</v>
      </c>
      <c r="Q956" s="3"/>
    </row>
    <row r="957" spans="1:17" ht="13.5" customHeight="1" x14ac:dyDescent="0.25">
      <c r="A957" s="5"/>
      <c r="B957" s="171" t="s">
        <v>158</v>
      </c>
      <c r="C957" s="82">
        <f>C958+C959</f>
        <v>0</v>
      </c>
      <c r="D957" s="82">
        <f t="shared" ref="D957:O957" si="393">D958+D959</f>
        <v>0</v>
      </c>
      <c r="E957" s="82">
        <f t="shared" si="393"/>
        <v>230853</v>
      </c>
      <c r="F957" s="82">
        <f t="shared" ref="F957:H957" si="394">F958+F959</f>
        <v>0</v>
      </c>
      <c r="G957" s="82">
        <f t="shared" si="394"/>
        <v>0</v>
      </c>
      <c r="H957" s="82">
        <f t="shared" si="394"/>
        <v>0</v>
      </c>
      <c r="I957" s="82">
        <f t="shared" si="393"/>
        <v>0</v>
      </c>
      <c r="J957" s="82">
        <f t="shared" si="393"/>
        <v>53000</v>
      </c>
      <c r="K957" s="82">
        <f t="shared" ref="K957" si="395">K958+K959</f>
        <v>0</v>
      </c>
      <c r="L957" s="82">
        <f t="shared" si="393"/>
        <v>53000</v>
      </c>
      <c r="M957" s="82">
        <f t="shared" si="393"/>
        <v>0</v>
      </c>
      <c r="N957" s="82">
        <f t="shared" si="393"/>
        <v>0</v>
      </c>
      <c r="O957" s="82">
        <f t="shared" si="393"/>
        <v>0</v>
      </c>
      <c r="P957" s="221"/>
      <c r="Q957" s="3"/>
    </row>
    <row r="958" spans="1:17" ht="32.25" customHeight="1" x14ac:dyDescent="0.25">
      <c r="A958" s="5"/>
      <c r="B958" s="171"/>
      <c r="C958" s="82"/>
      <c r="D958" s="82"/>
      <c r="E958" s="50">
        <v>230853</v>
      </c>
      <c r="F958" s="50"/>
      <c r="G958" s="50"/>
      <c r="H958" s="50"/>
      <c r="I958" s="82"/>
      <c r="J958" s="82"/>
      <c r="K958" s="82"/>
      <c r="L958" s="82"/>
      <c r="M958" s="97"/>
      <c r="N958" s="97"/>
      <c r="O958" s="97"/>
      <c r="P958" s="221" t="s">
        <v>423</v>
      </c>
      <c r="Q958" s="3"/>
    </row>
    <row r="959" spans="1:17" ht="29.25" hidden="1" customHeight="1" x14ac:dyDescent="0.25">
      <c r="A959" s="5"/>
      <c r="B959" s="217"/>
      <c r="C959" s="50"/>
      <c r="D959" s="212"/>
      <c r="E959" s="212"/>
      <c r="F959" s="212"/>
      <c r="G959" s="212"/>
      <c r="H959" s="212"/>
      <c r="I959" s="212"/>
      <c r="J959" s="212">
        <v>53000</v>
      </c>
      <c r="K959" s="212"/>
      <c r="L959" s="212">
        <v>53000</v>
      </c>
      <c r="M959" s="97"/>
      <c r="N959" s="97"/>
      <c r="O959" s="97"/>
      <c r="P959" s="219" t="s">
        <v>505</v>
      </c>
      <c r="Q959" s="3"/>
    </row>
    <row r="960" spans="1:17" ht="25.5" hidden="1" customHeight="1" x14ac:dyDescent="0.25">
      <c r="A960" s="5"/>
      <c r="B960" s="171" t="s">
        <v>71</v>
      </c>
      <c r="C960" s="82">
        <f t="shared" ref="C960:L960" si="396">C961</f>
        <v>0</v>
      </c>
      <c r="D960" s="82">
        <f t="shared" si="396"/>
        <v>0</v>
      </c>
      <c r="E960" s="82">
        <f t="shared" si="396"/>
        <v>0</v>
      </c>
      <c r="F960" s="82">
        <f t="shared" si="396"/>
        <v>0</v>
      </c>
      <c r="G960" s="82"/>
      <c r="H960" s="82"/>
      <c r="I960" s="82">
        <f t="shared" si="396"/>
        <v>0</v>
      </c>
      <c r="J960" s="82">
        <f t="shared" si="396"/>
        <v>0</v>
      </c>
      <c r="K960" s="82">
        <f t="shared" si="396"/>
        <v>0</v>
      </c>
      <c r="L960" s="82">
        <f t="shared" si="396"/>
        <v>0</v>
      </c>
      <c r="M960" s="9"/>
      <c r="N960" s="9"/>
      <c r="O960" s="9"/>
      <c r="P960" s="218"/>
      <c r="Q960" s="3"/>
    </row>
    <row r="961" spans="1:17" ht="15.75" hidden="1" customHeight="1" x14ac:dyDescent="0.25">
      <c r="A961" s="5"/>
      <c r="B961" s="171"/>
      <c r="C961" s="50"/>
      <c r="D961" s="212"/>
      <c r="E961" s="212"/>
      <c r="F961" s="212"/>
      <c r="G961" s="212"/>
      <c r="H961" s="212"/>
      <c r="I961" s="212"/>
      <c r="J961" s="212"/>
      <c r="K961" s="212"/>
      <c r="L961" s="212"/>
      <c r="M961" s="9"/>
      <c r="N961" s="9"/>
      <c r="O961" s="9"/>
      <c r="P961" s="218"/>
      <c r="Q961" s="3"/>
    </row>
    <row r="962" spans="1:17" ht="25.5" hidden="1" customHeight="1" x14ac:dyDescent="0.25">
      <c r="A962" s="5"/>
      <c r="B962" s="171" t="s">
        <v>160</v>
      </c>
      <c r="C962" s="82">
        <f>C963+C964</f>
        <v>0</v>
      </c>
      <c r="D962" s="82">
        <f t="shared" ref="D962:L962" si="397">D963+D964</f>
        <v>0</v>
      </c>
      <c r="E962" s="82">
        <f t="shared" si="397"/>
        <v>0</v>
      </c>
      <c r="F962" s="82">
        <f t="shared" si="397"/>
        <v>0</v>
      </c>
      <c r="G962" s="82">
        <f t="shared" si="397"/>
        <v>0</v>
      </c>
      <c r="H962" s="82">
        <f t="shared" si="397"/>
        <v>0</v>
      </c>
      <c r="I962" s="82">
        <f t="shared" si="397"/>
        <v>0</v>
      </c>
      <c r="J962" s="82">
        <f t="shared" si="397"/>
        <v>0</v>
      </c>
      <c r="K962" s="82">
        <f t="shared" si="397"/>
        <v>0</v>
      </c>
      <c r="L962" s="82">
        <f t="shared" si="397"/>
        <v>20705976</v>
      </c>
      <c r="M962" s="9"/>
      <c r="N962" s="9"/>
      <c r="O962" s="9"/>
      <c r="P962" s="218"/>
      <c r="Q962" s="3"/>
    </row>
    <row r="963" spans="1:17" ht="43.5" hidden="1" customHeight="1" x14ac:dyDescent="0.25">
      <c r="A963" s="5"/>
      <c r="B963" s="217"/>
      <c r="C963" s="50"/>
      <c r="D963" s="212"/>
      <c r="E963" s="212"/>
      <c r="F963" s="212"/>
      <c r="G963" s="212"/>
      <c r="H963" s="212"/>
      <c r="I963" s="212"/>
      <c r="J963" s="212"/>
      <c r="K963" s="212"/>
      <c r="L963" s="212">
        <v>4646052</v>
      </c>
      <c r="M963" s="97"/>
      <c r="N963" s="97"/>
      <c r="O963" s="97"/>
      <c r="P963" s="219" t="s">
        <v>506</v>
      </c>
      <c r="Q963" s="3"/>
    </row>
    <row r="964" spans="1:17" ht="76.5" hidden="1" customHeight="1" x14ac:dyDescent="0.25">
      <c r="A964" s="5"/>
      <c r="B964" s="171"/>
      <c r="C964" s="50"/>
      <c r="D964" s="212"/>
      <c r="E964" s="212"/>
      <c r="F964" s="212"/>
      <c r="G964" s="212"/>
      <c r="H964" s="212"/>
      <c r="I964" s="212"/>
      <c r="J964" s="212"/>
      <c r="K964" s="212"/>
      <c r="L964" s="212">
        <v>16059924</v>
      </c>
      <c r="M964" s="97"/>
      <c r="N964" s="97"/>
      <c r="O964" s="97"/>
      <c r="P964" s="219" t="s">
        <v>452</v>
      </c>
      <c r="Q964" s="3"/>
    </row>
    <row r="965" spans="1:17" ht="15.75" hidden="1" customHeight="1" x14ac:dyDescent="0.25">
      <c r="A965" s="5"/>
      <c r="B965" s="171"/>
      <c r="C965" s="50"/>
      <c r="D965" s="212"/>
      <c r="E965" s="212"/>
      <c r="F965" s="212"/>
      <c r="G965" s="212"/>
      <c r="H965" s="212"/>
      <c r="I965" s="212"/>
      <c r="J965" s="212"/>
      <c r="K965" s="212"/>
      <c r="L965" s="212"/>
      <c r="M965" s="9"/>
      <c r="N965" s="9"/>
      <c r="O965" s="9"/>
      <c r="P965" s="218"/>
      <c r="Q965" s="3"/>
    </row>
    <row r="966" spans="1:17" ht="15.75" hidden="1" customHeight="1" x14ac:dyDescent="0.25">
      <c r="A966" s="5"/>
      <c r="B966" s="171"/>
      <c r="C966" s="50"/>
      <c r="D966" s="212"/>
      <c r="E966" s="212"/>
      <c r="F966" s="212"/>
      <c r="G966" s="212"/>
      <c r="H966" s="212"/>
      <c r="I966" s="212"/>
      <c r="J966" s="212"/>
      <c r="K966" s="212"/>
      <c r="L966" s="212"/>
      <c r="M966" s="9"/>
      <c r="N966" s="9"/>
      <c r="O966" s="9"/>
      <c r="P966" s="221"/>
      <c r="Q966" s="3"/>
    </row>
    <row r="967" spans="1:17" ht="29.25" customHeight="1" x14ac:dyDescent="0.25">
      <c r="A967" s="5"/>
      <c r="B967" s="193" t="s">
        <v>218</v>
      </c>
      <c r="C967" s="96">
        <f t="shared" ref="C967:L967" si="398">C968+C969</f>
        <v>0</v>
      </c>
      <c r="D967" s="96">
        <f t="shared" si="398"/>
        <v>0</v>
      </c>
      <c r="E967" s="96">
        <f t="shared" si="398"/>
        <v>814135</v>
      </c>
      <c r="F967" s="96">
        <f t="shared" ref="F967:H967" si="399">F968+F969</f>
        <v>0</v>
      </c>
      <c r="G967" s="96">
        <f t="shared" si="399"/>
        <v>0</v>
      </c>
      <c r="H967" s="96">
        <f t="shared" si="399"/>
        <v>0</v>
      </c>
      <c r="I967" s="96">
        <f t="shared" si="398"/>
        <v>0</v>
      </c>
      <c r="J967" s="96">
        <f t="shared" si="398"/>
        <v>0</v>
      </c>
      <c r="K967" s="96">
        <f t="shared" ref="K967" si="400">K968+K969</f>
        <v>0</v>
      </c>
      <c r="L967" s="96">
        <f t="shared" si="398"/>
        <v>0</v>
      </c>
      <c r="M967" s="96">
        <f>M969</f>
        <v>0</v>
      </c>
      <c r="N967" s="96">
        <f>N969</f>
        <v>0</v>
      </c>
      <c r="O967" s="96">
        <f>O969</f>
        <v>0</v>
      </c>
      <c r="P967" s="221"/>
      <c r="Q967" s="3"/>
    </row>
    <row r="968" spans="1:17" ht="33" customHeight="1" x14ac:dyDescent="0.25">
      <c r="A968" s="5"/>
      <c r="B968" s="193"/>
      <c r="C968" s="96"/>
      <c r="D968" s="96"/>
      <c r="E968" s="96">
        <f>114135+400000</f>
        <v>514135</v>
      </c>
      <c r="F968" s="96"/>
      <c r="G968" s="96"/>
      <c r="H968" s="96"/>
      <c r="I968" s="96"/>
      <c r="J968" s="96"/>
      <c r="K968" s="96"/>
      <c r="L968" s="96"/>
      <c r="M968" s="96"/>
      <c r="N968" s="96"/>
      <c r="O968" s="96"/>
      <c r="P968" s="221" t="s">
        <v>423</v>
      </c>
      <c r="Q968" s="3"/>
    </row>
    <row r="969" spans="1:17" ht="30" customHeight="1" x14ac:dyDescent="0.25">
      <c r="A969" s="5"/>
      <c r="B969" s="217"/>
      <c r="C969" s="50"/>
      <c r="D969" s="212"/>
      <c r="E969" s="212">
        <v>300000</v>
      </c>
      <c r="F969" s="212"/>
      <c r="G969" s="212"/>
      <c r="H969" s="212"/>
      <c r="I969" s="212"/>
      <c r="J969" s="50"/>
      <c r="K969" s="50"/>
      <c r="L969" s="212"/>
      <c r="M969" s="97"/>
      <c r="N969" s="97"/>
      <c r="O969" s="97"/>
      <c r="P969" s="219" t="s">
        <v>507</v>
      </c>
      <c r="Q969" s="3"/>
    </row>
    <row r="970" spans="1:17" ht="25.5" hidden="1" customHeight="1" x14ac:dyDescent="0.25">
      <c r="A970" s="5"/>
      <c r="B970" s="78" t="s">
        <v>63</v>
      </c>
      <c r="C970" s="54">
        <f t="shared" ref="C970:L970" si="401">C971+C972</f>
        <v>0</v>
      </c>
      <c r="D970" s="54">
        <f t="shared" si="401"/>
        <v>0</v>
      </c>
      <c r="E970" s="54">
        <f t="shared" si="401"/>
        <v>0</v>
      </c>
      <c r="F970" s="54">
        <f t="shared" ref="F970" si="402">F971+F972</f>
        <v>0</v>
      </c>
      <c r="G970" s="54"/>
      <c r="H970" s="54"/>
      <c r="I970" s="54">
        <f t="shared" si="401"/>
        <v>0</v>
      </c>
      <c r="J970" s="54">
        <f t="shared" si="401"/>
        <v>0</v>
      </c>
      <c r="K970" s="54">
        <f t="shared" ref="K970" si="403">K971+K972</f>
        <v>0</v>
      </c>
      <c r="L970" s="54">
        <f t="shared" si="401"/>
        <v>0</v>
      </c>
      <c r="M970" s="8"/>
      <c r="N970" s="8"/>
      <c r="O970" s="8"/>
      <c r="P970" s="221"/>
      <c r="Q970" s="3"/>
    </row>
    <row r="971" spans="1:17" ht="15.75" hidden="1" customHeight="1" x14ac:dyDescent="0.25">
      <c r="A971" s="5"/>
      <c r="B971" s="217"/>
      <c r="C971" s="7"/>
      <c r="D971" s="7"/>
      <c r="E971" s="7"/>
      <c r="F971" s="7"/>
      <c r="G971" s="7"/>
      <c r="H971" s="7"/>
      <c r="I971" s="7"/>
      <c r="J971" s="7"/>
      <c r="K971" s="7"/>
      <c r="L971" s="7"/>
      <c r="M971" s="8"/>
      <c r="N971" s="8"/>
      <c r="O971" s="8"/>
      <c r="P971" s="221"/>
      <c r="Q971" s="3"/>
    </row>
    <row r="972" spans="1:17" ht="15.75" hidden="1" customHeight="1" x14ac:dyDescent="0.25">
      <c r="A972" s="5"/>
      <c r="B972" s="221"/>
      <c r="C972" s="7"/>
      <c r="D972" s="7"/>
      <c r="E972" s="7"/>
      <c r="F972" s="7"/>
      <c r="G972" s="7"/>
      <c r="H972" s="7"/>
      <c r="I972" s="7"/>
      <c r="J972" s="7"/>
      <c r="K972" s="7"/>
      <c r="L972" s="7"/>
      <c r="M972" s="8"/>
      <c r="N972" s="8"/>
      <c r="O972" s="8"/>
      <c r="P972" s="31"/>
      <c r="Q972" s="3"/>
    </row>
    <row r="973" spans="1:17" ht="27" customHeight="1" x14ac:dyDescent="0.25">
      <c r="A973" s="5"/>
      <c r="B973" s="78" t="s">
        <v>175</v>
      </c>
      <c r="C973" s="54">
        <f>SUM(C974:C979)</f>
        <v>0</v>
      </c>
      <c r="D973" s="54">
        <f t="shared" ref="D973:L973" si="404">SUM(D974:D979)</f>
        <v>0</v>
      </c>
      <c r="E973" s="54">
        <f t="shared" si="404"/>
        <v>184460</v>
      </c>
      <c r="F973" s="54">
        <f t="shared" si="404"/>
        <v>0</v>
      </c>
      <c r="G973" s="54">
        <f t="shared" si="404"/>
        <v>0</v>
      </c>
      <c r="H973" s="54">
        <f t="shared" si="404"/>
        <v>0</v>
      </c>
      <c r="I973" s="54">
        <f t="shared" si="404"/>
        <v>0</v>
      </c>
      <c r="J973" s="54">
        <f t="shared" si="404"/>
        <v>173000</v>
      </c>
      <c r="K973" s="54">
        <f t="shared" si="404"/>
        <v>0</v>
      </c>
      <c r="L973" s="54">
        <f t="shared" si="404"/>
        <v>0</v>
      </c>
      <c r="M973" s="8"/>
      <c r="N973" s="8"/>
      <c r="O973" s="8"/>
      <c r="P973" s="221"/>
      <c r="Q973" s="3"/>
    </row>
    <row r="974" spans="1:17" ht="33" customHeight="1" x14ac:dyDescent="0.25">
      <c r="A974" s="5"/>
      <c r="B974" s="78"/>
      <c r="C974" s="54"/>
      <c r="D974" s="54"/>
      <c r="E974" s="7">
        <v>124460</v>
      </c>
      <c r="F974" s="7"/>
      <c r="G974" s="7"/>
      <c r="H974" s="7"/>
      <c r="I974" s="7"/>
      <c r="J974" s="7"/>
      <c r="K974" s="54"/>
      <c r="L974" s="54"/>
      <c r="M974" s="8"/>
      <c r="N974" s="8"/>
      <c r="O974" s="8"/>
      <c r="P974" s="221" t="s">
        <v>423</v>
      </c>
      <c r="Q974" s="3"/>
    </row>
    <row r="975" spans="1:17" ht="28.5" customHeight="1" x14ac:dyDescent="0.25">
      <c r="A975" s="5"/>
      <c r="B975" s="78"/>
      <c r="C975" s="54"/>
      <c r="D975" s="54"/>
      <c r="E975" s="7">
        <v>60000</v>
      </c>
      <c r="F975" s="7">
        <f>F976+F997+F998+F999</f>
        <v>0</v>
      </c>
      <c r="G975" s="7">
        <f>G976+G997+G998+G999</f>
        <v>0</v>
      </c>
      <c r="H975" s="7">
        <f>H976+H997+H998+H999</f>
        <v>0</v>
      </c>
      <c r="I975" s="7">
        <f>I976+I997+I998+I999</f>
        <v>0</v>
      </c>
      <c r="J975" s="7"/>
      <c r="K975" s="54">
        <f>K976+K997+K998+K999</f>
        <v>0</v>
      </c>
      <c r="L975" s="54"/>
      <c r="M975" s="8"/>
      <c r="N975" s="8"/>
      <c r="O975" s="8"/>
      <c r="P975" s="221" t="s">
        <v>499</v>
      </c>
      <c r="Q975" s="3"/>
    </row>
    <row r="976" spans="1:17" ht="39" hidden="1" customHeight="1" x14ac:dyDescent="0.25">
      <c r="A976" s="5"/>
      <c r="B976" s="78"/>
      <c r="C976" s="54"/>
      <c r="D976" s="54"/>
      <c r="E976" s="7"/>
      <c r="F976" s="7"/>
      <c r="G976" s="7"/>
      <c r="H976" s="7"/>
      <c r="I976" s="7"/>
      <c r="J976" s="7">
        <v>173000</v>
      </c>
      <c r="K976" s="7"/>
      <c r="L976" s="7"/>
      <c r="M976" s="8"/>
      <c r="N976" s="8"/>
      <c r="O976" s="8"/>
      <c r="P976" s="218" t="s">
        <v>508</v>
      </c>
      <c r="Q976" s="3"/>
    </row>
    <row r="977" spans="1:17" ht="15.75" hidden="1" customHeight="1" x14ac:dyDescent="0.25">
      <c r="A977" s="5"/>
      <c r="B977" s="78"/>
      <c r="C977" s="54"/>
      <c r="D977" s="54"/>
      <c r="E977" s="7"/>
      <c r="F977" s="7"/>
      <c r="G977" s="7"/>
      <c r="H977" s="7"/>
      <c r="I977" s="7"/>
      <c r="J977" s="7"/>
      <c r="K977" s="7"/>
      <c r="L977" s="7"/>
      <c r="M977" s="8"/>
      <c r="N977" s="8"/>
      <c r="O977" s="8"/>
      <c r="P977" s="218"/>
      <c r="Q977" s="3"/>
    </row>
    <row r="978" spans="1:17" ht="22.5" hidden="1" customHeight="1" x14ac:dyDescent="0.25">
      <c r="A978" s="5"/>
      <c r="B978" s="78"/>
      <c r="C978" s="54"/>
      <c r="D978" s="54"/>
      <c r="E978" s="54"/>
      <c r="F978" s="54"/>
      <c r="G978" s="54"/>
      <c r="H978" s="54"/>
      <c r="I978" s="54"/>
      <c r="J978" s="54"/>
      <c r="K978" s="54"/>
      <c r="L978" s="54"/>
      <c r="M978" s="8"/>
      <c r="N978" s="8"/>
      <c r="O978" s="8"/>
      <c r="P978" s="221"/>
      <c r="Q978" s="3"/>
    </row>
    <row r="979" spans="1:17" ht="15.75" hidden="1" customHeight="1" x14ac:dyDescent="0.25">
      <c r="A979" s="5"/>
      <c r="B979" s="78"/>
      <c r="C979" s="7"/>
      <c r="D979" s="7"/>
      <c r="E979" s="7"/>
      <c r="F979" s="7"/>
      <c r="G979" s="7"/>
      <c r="H979" s="7"/>
      <c r="I979" s="7"/>
      <c r="J979" s="7"/>
      <c r="K979" s="7"/>
      <c r="L979" s="7"/>
      <c r="M979" s="8"/>
      <c r="N979" s="8"/>
      <c r="O979" s="8"/>
      <c r="P979" s="218"/>
      <c r="Q979" s="3"/>
    </row>
    <row r="980" spans="1:17" ht="25.5" x14ac:dyDescent="0.25">
      <c r="A980" s="5"/>
      <c r="B980" s="194" t="s">
        <v>236</v>
      </c>
      <c r="C980" s="54">
        <f>C981+C982</f>
        <v>0</v>
      </c>
      <c r="D980" s="54">
        <f t="shared" ref="D980:L980" si="405">D981+D982</f>
        <v>0</v>
      </c>
      <c r="E980" s="54">
        <f t="shared" si="405"/>
        <v>442973</v>
      </c>
      <c r="F980" s="54">
        <f t="shared" si="405"/>
        <v>0</v>
      </c>
      <c r="G980" s="54">
        <f t="shared" si="405"/>
        <v>0</v>
      </c>
      <c r="H980" s="54">
        <f t="shared" si="405"/>
        <v>0</v>
      </c>
      <c r="I980" s="54">
        <f t="shared" si="405"/>
        <v>0</v>
      </c>
      <c r="J980" s="54">
        <f t="shared" si="405"/>
        <v>0</v>
      </c>
      <c r="K980" s="54">
        <f t="shared" si="405"/>
        <v>0</v>
      </c>
      <c r="L980" s="54">
        <f t="shared" si="405"/>
        <v>0</v>
      </c>
      <c r="M980" s="8"/>
      <c r="N980" s="8"/>
      <c r="O980" s="8"/>
      <c r="P980" s="218"/>
      <c r="Q980" s="3"/>
    </row>
    <row r="981" spans="1:17" ht="36.75" customHeight="1" x14ac:dyDescent="0.25">
      <c r="A981" s="5"/>
      <c r="B981" s="78"/>
      <c r="C981" s="7"/>
      <c r="D981" s="7"/>
      <c r="E981" s="7">
        <v>242973</v>
      </c>
      <c r="F981" s="7"/>
      <c r="G981" s="7"/>
      <c r="H981" s="7"/>
      <c r="I981" s="7"/>
      <c r="J981" s="7"/>
      <c r="K981" s="7"/>
      <c r="L981" s="7"/>
      <c r="M981" s="8"/>
      <c r="N981" s="8"/>
      <c r="O981" s="8"/>
      <c r="P981" s="221" t="s">
        <v>423</v>
      </c>
      <c r="Q981" s="3"/>
    </row>
    <row r="982" spans="1:17" ht="33" customHeight="1" x14ac:dyDescent="0.25">
      <c r="A982" s="5"/>
      <c r="B982" s="78"/>
      <c r="C982" s="7"/>
      <c r="D982" s="7"/>
      <c r="E982" s="7">
        <v>200000</v>
      </c>
      <c r="F982" s="7"/>
      <c r="G982" s="7"/>
      <c r="H982" s="7"/>
      <c r="I982" s="7"/>
      <c r="J982" s="7"/>
      <c r="K982" s="7"/>
      <c r="L982" s="7"/>
      <c r="M982" s="8"/>
      <c r="N982" s="8"/>
      <c r="O982" s="8"/>
      <c r="P982" s="219" t="s">
        <v>507</v>
      </c>
      <c r="Q982" s="3"/>
    </row>
    <row r="983" spans="1:17" ht="25.5" x14ac:dyDescent="0.25">
      <c r="A983" s="5"/>
      <c r="B983" s="194" t="s">
        <v>513</v>
      </c>
      <c r="C983" s="54">
        <f>C984+C985</f>
        <v>0</v>
      </c>
      <c r="D983" s="54">
        <f t="shared" ref="D983:L983" si="406">D984+D985</f>
        <v>0</v>
      </c>
      <c r="E983" s="54">
        <f t="shared" si="406"/>
        <v>298155</v>
      </c>
      <c r="F983" s="54">
        <f t="shared" si="406"/>
        <v>0</v>
      </c>
      <c r="G983" s="54">
        <f t="shared" si="406"/>
        <v>0</v>
      </c>
      <c r="H983" s="54">
        <f t="shared" si="406"/>
        <v>0</v>
      </c>
      <c r="I983" s="54">
        <f t="shared" si="406"/>
        <v>0</v>
      </c>
      <c r="J983" s="54">
        <f t="shared" si="406"/>
        <v>0</v>
      </c>
      <c r="K983" s="54">
        <f t="shared" si="406"/>
        <v>0</v>
      </c>
      <c r="L983" s="54">
        <f t="shared" si="406"/>
        <v>0</v>
      </c>
      <c r="M983" s="8"/>
      <c r="N983" s="8"/>
      <c r="O983" s="8"/>
      <c r="P983" s="218"/>
      <c r="Q983" s="3"/>
    </row>
    <row r="984" spans="1:17" ht="29.25" customHeight="1" x14ac:dyDescent="0.25">
      <c r="A984" s="5"/>
      <c r="B984" s="195"/>
      <c r="C984" s="7"/>
      <c r="D984" s="7"/>
      <c r="E984" s="7">
        <v>148155</v>
      </c>
      <c r="F984" s="7"/>
      <c r="G984" s="7"/>
      <c r="H984" s="7"/>
      <c r="I984" s="7"/>
      <c r="J984" s="7"/>
      <c r="K984" s="7"/>
      <c r="L984" s="7"/>
      <c r="M984" s="8"/>
      <c r="N984" s="8"/>
      <c r="O984" s="8"/>
      <c r="P984" s="221" t="s">
        <v>423</v>
      </c>
      <c r="Q984" s="3"/>
    </row>
    <row r="985" spans="1:17" ht="30.75" customHeight="1" x14ac:dyDescent="0.25">
      <c r="A985" s="5"/>
      <c r="B985" s="195"/>
      <c r="C985" s="7"/>
      <c r="D985" s="7"/>
      <c r="E985" s="7">
        <v>150000</v>
      </c>
      <c r="F985" s="7"/>
      <c r="G985" s="7"/>
      <c r="H985" s="7"/>
      <c r="I985" s="7"/>
      <c r="J985" s="7"/>
      <c r="K985" s="7"/>
      <c r="L985" s="7"/>
      <c r="M985" s="8"/>
      <c r="N985" s="8"/>
      <c r="O985" s="8"/>
      <c r="P985" s="219" t="s">
        <v>507</v>
      </c>
      <c r="Q985" s="3"/>
    </row>
    <row r="986" spans="1:17" ht="28.5" customHeight="1" x14ac:dyDescent="0.25">
      <c r="A986" s="5"/>
      <c r="B986" s="194" t="s">
        <v>514</v>
      </c>
      <c r="C986" s="54">
        <f>C987+C988</f>
        <v>0</v>
      </c>
      <c r="D986" s="54">
        <f t="shared" ref="D986:L986" si="407">D987+D988</f>
        <v>0</v>
      </c>
      <c r="E986" s="54">
        <f t="shared" si="407"/>
        <v>2298587</v>
      </c>
      <c r="F986" s="54">
        <f t="shared" si="407"/>
        <v>0</v>
      </c>
      <c r="G986" s="54">
        <f t="shared" si="407"/>
        <v>0</v>
      </c>
      <c r="H986" s="54">
        <f t="shared" si="407"/>
        <v>0</v>
      </c>
      <c r="I986" s="54">
        <f t="shared" si="407"/>
        <v>125427</v>
      </c>
      <c r="J986" s="54">
        <f t="shared" si="407"/>
        <v>0</v>
      </c>
      <c r="K986" s="54">
        <f t="shared" si="407"/>
        <v>0</v>
      </c>
      <c r="L986" s="54">
        <f t="shared" si="407"/>
        <v>0</v>
      </c>
      <c r="M986" s="8"/>
      <c r="N986" s="8"/>
      <c r="O986" s="8"/>
      <c r="P986" s="218"/>
      <c r="Q986" s="3"/>
    </row>
    <row r="987" spans="1:17" ht="67.5" customHeight="1" x14ac:dyDescent="0.25">
      <c r="A987" s="5"/>
      <c r="B987" s="195"/>
      <c r="C987" s="7"/>
      <c r="D987" s="7"/>
      <c r="E987" s="7">
        <v>2298587</v>
      </c>
      <c r="F987" s="7"/>
      <c r="G987" s="7"/>
      <c r="H987" s="7"/>
      <c r="I987" s="7">
        <v>125427</v>
      </c>
      <c r="J987" s="7"/>
      <c r="K987" s="7"/>
      <c r="L987" s="7"/>
      <c r="M987" s="8"/>
      <c r="N987" s="8"/>
      <c r="O987" s="8"/>
      <c r="P987" s="219" t="s">
        <v>587</v>
      </c>
      <c r="Q987" s="3"/>
    </row>
    <row r="988" spans="1:17" ht="98.25" hidden="1" customHeight="1" x14ac:dyDescent="0.25">
      <c r="A988" s="5"/>
      <c r="B988" s="195"/>
      <c r="C988" s="7"/>
      <c r="D988" s="7"/>
      <c r="E988" s="7"/>
      <c r="F988" s="7"/>
      <c r="G988" s="7"/>
      <c r="H988" s="7"/>
      <c r="I988" s="7"/>
      <c r="J988" s="7"/>
      <c r="K988" s="7"/>
      <c r="L988" s="7"/>
      <c r="M988" s="8"/>
      <c r="N988" s="8"/>
      <c r="O988" s="8"/>
      <c r="P988" s="219"/>
      <c r="Q988" s="3"/>
    </row>
    <row r="989" spans="1:17" ht="25.5" x14ac:dyDescent="0.25">
      <c r="A989" s="5"/>
      <c r="B989" s="194" t="s">
        <v>664</v>
      </c>
      <c r="C989" s="54">
        <f>C990+C991</f>
        <v>0</v>
      </c>
      <c r="D989" s="54">
        <f t="shared" ref="D989:L989" si="408">D990+D991</f>
        <v>0</v>
      </c>
      <c r="E989" s="54">
        <f t="shared" si="408"/>
        <v>1405507</v>
      </c>
      <c r="F989" s="54">
        <f t="shared" si="408"/>
        <v>0</v>
      </c>
      <c r="G989" s="54">
        <f t="shared" si="408"/>
        <v>0</v>
      </c>
      <c r="H989" s="54">
        <f t="shared" si="408"/>
        <v>0</v>
      </c>
      <c r="I989" s="54">
        <f t="shared" si="408"/>
        <v>0</v>
      </c>
      <c r="J989" s="54">
        <f t="shared" si="408"/>
        <v>0</v>
      </c>
      <c r="K989" s="54">
        <f t="shared" si="408"/>
        <v>0</v>
      </c>
      <c r="L989" s="54">
        <f t="shared" si="408"/>
        <v>0</v>
      </c>
      <c r="M989" s="8"/>
      <c r="N989" s="8"/>
      <c r="O989" s="8"/>
      <c r="P989" s="218"/>
      <c r="Q989" s="3"/>
    </row>
    <row r="990" spans="1:17" ht="35.25" customHeight="1" x14ac:dyDescent="0.25">
      <c r="A990" s="5"/>
      <c r="B990" s="195"/>
      <c r="C990" s="7"/>
      <c r="D990" s="7"/>
      <c r="E990" s="7">
        <v>1405507</v>
      </c>
      <c r="F990" s="7"/>
      <c r="G990" s="7"/>
      <c r="H990" s="7"/>
      <c r="I990" s="7"/>
      <c r="J990" s="7"/>
      <c r="K990" s="7"/>
      <c r="L990" s="7"/>
      <c r="M990" s="8"/>
      <c r="N990" s="8"/>
      <c r="O990" s="8"/>
      <c r="P990" s="221" t="s">
        <v>423</v>
      </c>
      <c r="Q990" s="3"/>
    </row>
    <row r="991" spans="1:17" ht="15.75" hidden="1" customHeight="1" x14ac:dyDescent="0.25">
      <c r="A991" s="5"/>
      <c r="B991" s="195"/>
      <c r="C991" s="7"/>
      <c r="D991" s="7"/>
      <c r="E991" s="7"/>
      <c r="F991" s="7"/>
      <c r="G991" s="7"/>
      <c r="H991" s="7"/>
      <c r="I991" s="7"/>
      <c r="J991" s="7"/>
      <c r="K991" s="7"/>
      <c r="L991" s="7"/>
      <c r="M991" s="8"/>
      <c r="N991" s="8"/>
      <c r="O991" s="8"/>
      <c r="P991" s="218"/>
      <c r="Q991" s="3"/>
    </row>
    <row r="992" spans="1:17" ht="25.5" x14ac:dyDescent="0.25">
      <c r="A992" s="5"/>
      <c r="B992" s="194" t="s">
        <v>515</v>
      </c>
      <c r="C992" s="54">
        <f>C993+C994+C995</f>
        <v>0</v>
      </c>
      <c r="D992" s="54">
        <f t="shared" ref="D992:L992" si="409">D993+D994+D995</f>
        <v>0</v>
      </c>
      <c r="E992" s="54">
        <f t="shared" si="409"/>
        <v>4650408</v>
      </c>
      <c r="F992" s="54">
        <f t="shared" si="409"/>
        <v>0</v>
      </c>
      <c r="G992" s="54">
        <f t="shared" si="409"/>
        <v>0</v>
      </c>
      <c r="H992" s="54">
        <f t="shared" si="409"/>
        <v>0</v>
      </c>
      <c r="I992" s="54">
        <f t="shared" si="409"/>
        <v>658136</v>
      </c>
      <c r="J992" s="54">
        <f t="shared" si="409"/>
        <v>76000</v>
      </c>
      <c r="K992" s="54">
        <f t="shared" si="409"/>
        <v>0</v>
      </c>
      <c r="L992" s="54">
        <f t="shared" si="409"/>
        <v>76000</v>
      </c>
      <c r="M992" s="8"/>
      <c r="N992" s="8"/>
      <c r="O992" s="8"/>
      <c r="P992" s="218"/>
      <c r="Q992" s="3"/>
    </row>
    <row r="993" spans="1:17" ht="66.75" customHeight="1" x14ac:dyDescent="0.25">
      <c r="A993" s="5"/>
      <c r="B993" s="195"/>
      <c r="C993" s="7"/>
      <c r="D993" s="7"/>
      <c r="E993" s="7">
        <v>4650408</v>
      </c>
      <c r="F993" s="7"/>
      <c r="G993" s="7"/>
      <c r="H993" s="7"/>
      <c r="I993" s="7">
        <v>658136</v>
      </c>
      <c r="J993" s="7"/>
      <c r="K993" s="7"/>
      <c r="L993" s="7"/>
      <c r="M993" s="8"/>
      <c r="N993" s="8"/>
      <c r="O993" s="8"/>
      <c r="P993" s="221" t="s">
        <v>588</v>
      </c>
      <c r="Q993" s="3"/>
    </row>
    <row r="994" spans="1:17" ht="31.5" hidden="1" customHeight="1" x14ac:dyDescent="0.25">
      <c r="A994" s="5"/>
      <c r="B994" s="78"/>
      <c r="C994" s="7"/>
      <c r="D994" s="7"/>
      <c r="E994" s="7"/>
      <c r="F994" s="7"/>
      <c r="G994" s="7"/>
      <c r="H994" s="7"/>
      <c r="I994" s="7"/>
      <c r="J994" s="7">
        <v>76000</v>
      </c>
      <c r="K994" s="7"/>
      <c r="L994" s="7">
        <v>76000</v>
      </c>
      <c r="M994" s="8"/>
      <c r="N994" s="8"/>
      <c r="O994" s="8"/>
      <c r="P994" s="219" t="s">
        <v>500</v>
      </c>
      <c r="Q994" s="3"/>
    </row>
    <row r="995" spans="1:17" ht="15.75" hidden="1" customHeight="1" x14ac:dyDescent="0.25">
      <c r="A995" s="5"/>
      <c r="B995" s="78"/>
      <c r="C995" s="7"/>
      <c r="D995" s="7"/>
      <c r="E995" s="7"/>
      <c r="F995" s="7"/>
      <c r="G995" s="7"/>
      <c r="H995" s="7"/>
      <c r="I995" s="7"/>
      <c r="J995" s="7"/>
      <c r="K995" s="7"/>
      <c r="L995" s="7"/>
      <c r="M995" s="8"/>
      <c r="N995" s="8"/>
      <c r="O995" s="8"/>
      <c r="P995" s="218"/>
      <c r="Q995" s="3"/>
    </row>
    <row r="996" spans="1:17" ht="15.75" hidden="1" customHeight="1" x14ac:dyDescent="0.25">
      <c r="A996" s="5"/>
      <c r="B996" s="78"/>
      <c r="C996" s="7"/>
      <c r="D996" s="7"/>
      <c r="E996" s="7"/>
      <c r="F996" s="7"/>
      <c r="G996" s="7"/>
      <c r="H996" s="7"/>
      <c r="I996" s="7"/>
      <c r="J996" s="7"/>
      <c r="K996" s="7"/>
      <c r="L996" s="7"/>
      <c r="M996" s="8"/>
      <c r="N996" s="8"/>
      <c r="O996" s="8"/>
      <c r="P996" s="218"/>
      <c r="Q996" s="3"/>
    </row>
    <row r="997" spans="1:17" ht="15.75" hidden="1" customHeight="1" x14ac:dyDescent="0.25">
      <c r="A997" s="5"/>
      <c r="B997" s="78"/>
      <c r="C997" s="7"/>
      <c r="D997" s="7"/>
      <c r="E997" s="7"/>
      <c r="F997" s="7"/>
      <c r="G997" s="7"/>
      <c r="H997" s="7"/>
      <c r="I997" s="7"/>
      <c r="J997" s="7"/>
      <c r="K997" s="7"/>
      <c r="L997" s="7"/>
      <c r="M997" s="8"/>
      <c r="N997" s="8"/>
      <c r="O997" s="8"/>
      <c r="P997" s="218"/>
      <c r="Q997" s="3"/>
    </row>
    <row r="998" spans="1:17" ht="15.75" hidden="1" customHeight="1" x14ac:dyDescent="0.25">
      <c r="A998" s="5"/>
      <c r="B998" s="78"/>
      <c r="C998" s="7"/>
      <c r="D998" s="7"/>
      <c r="E998" s="7"/>
      <c r="F998" s="7"/>
      <c r="G998" s="7"/>
      <c r="H998" s="7"/>
      <c r="I998" s="7"/>
      <c r="J998" s="7"/>
      <c r="K998" s="7"/>
      <c r="L998" s="7"/>
      <c r="M998" s="8"/>
      <c r="N998" s="8"/>
      <c r="O998" s="8"/>
      <c r="P998" s="218"/>
      <c r="Q998" s="3"/>
    </row>
    <row r="999" spans="1:17" ht="15.75" hidden="1" customHeight="1" x14ac:dyDescent="0.25">
      <c r="A999" s="5"/>
      <c r="B999" s="78"/>
      <c r="C999" s="7"/>
      <c r="D999" s="7"/>
      <c r="E999" s="7"/>
      <c r="F999" s="7"/>
      <c r="G999" s="7"/>
      <c r="H999" s="7"/>
      <c r="I999" s="7"/>
      <c r="J999" s="7"/>
      <c r="K999" s="7"/>
      <c r="L999" s="7"/>
      <c r="M999" s="8"/>
      <c r="N999" s="8"/>
      <c r="O999" s="8"/>
      <c r="P999" s="218"/>
      <c r="Q999" s="3"/>
    </row>
    <row r="1000" spans="1:17" ht="15.75" hidden="1" customHeight="1" x14ac:dyDescent="0.25">
      <c r="A1000" s="5"/>
      <c r="B1000" s="221"/>
      <c r="C1000" s="7"/>
      <c r="D1000" s="7"/>
      <c r="E1000" s="7"/>
      <c r="F1000" s="7"/>
      <c r="G1000" s="7"/>
      <c r="H1000" s="7"/>
      <c r="I1000" s="7"/>
      <c r="J1000" s="7"/>
      <c r="K1000" s="7"/>
      <c r="L1000" s="7"/>
      <c r="M1000" s="8"/>
      <c r="N1000" s="8"/>
      <c r="O1000" s="8"/>
      <c r="P1000" s="218"/>
      <c r="Q1000" s="3"/>
    </row>
    <row r="1001" spans="1:17" ht="15.75" hidden="1" customHeight="1" x14ac:dyDescent="0.25">
      <c r="A1001" s="5"/>
      <c r="B1001" s="221"/>
      <c r="C1001" s="7"/>
      <c r="D1001" s="7"/>
      <c r="E1001" s="7"/>
      <c r="F1001" s="7"/>
      <c r="G1001" s="7"/>
      <c r="H1001" s="7"/>
      <c r="I1001" s="7"/>
      <c r="J1001" s="7"/>
      <c r="K1001" s="7"/>
      <c r="L1001" s="7"/>
      <c r="M1001" s="8"/>
      <c r="N1001" s="8"/>
      <c r="O1001" s="8"/>
      <c r="P1001" s="218"/>
      <c r="Q1001" s="3"/>
    </row>
    <row r="1002" spans="1:17" x14ac:dyDescent="0.25">
      <c r="A1002" s="5"/>
      <c r="B1002" s="220" t="s">
        <v>65</v>
      </c>
      <c r="C1002" s="16">
        <f t="shared" ref="C1002:O1002" si="410">C777+C714+C728+C680+C667+C604+C561+C544+C502+C482+C453+C424+C406+C392+C312+C288+C254+C240+C214+C186+C109+C51+C8+C702+C676</f>
        <v>89662260</v>
      </c>
      <c r="D1002" s="16">
        <f t="shared" si="410"/>
        <v>0</v>
      </c>
      <c r="E1002" s="16">
        <f t="shared" si="410"/>
        <v>2470446695.0133333</v>
      </c>
      <c r="F1002" s="16">
        <f t="shared" si="410"/>
        <v>431</v>
      </c>
      <c r="G1002" s="16">
        <f t="shared" si="410"/>
        <v>2836330</v>
      </c>
      <c r="H1002" s="16">
        <f t="shared" si="410"/>
        <v>100000</v>
      </c>
      <c r="I1002" s="16">
        <f>I777+I714+I728+I680+I667+I604+I561+I544+I502+I482+I453+I424+I406+I392+I312+I288+I254+I240+I214+I186+I109+I51+I8+I702+I676</f>
        <v>97681508</v>
      </c>
      <c r="J1002" s="16">
        <f t="shared" si="410"/>
        <v>2728994658</v>
      </c>
      <c r="K1002" s="16">
        <f t="shared" si="410"/>
        <v>1517060675</v>
      </c>
      <c r="L1002" s="16">
        <f t="shared" si="410"/>
        <v>2746111942</v>
      </c>
      <c r="M1002" s="16" t="e">
        <f t="shared" si="410"/>
        <v>#REF!</v>
      </c>
      <c r="N1002" s="16" t="e">
        <f t="shared" si="410"/>
        <v>#REF!</v>
      </c>
      <c r="O1002" s="16" t="e">
        <f t="shared" si="410"/>
        <v>#REF!</v>
      </c>
      <c r="P1002" s="8"/>
      <c r="Q1002" s="3"/>
    </row>
    <row r="1003" spans="1:17" x14ac:dyDescent="0.25">
      <c r="A1003" s="159"/>
      <c r="B1003" s="196"/>
      <c r="C1003" s="162"/>
      <c r="D1003" s="162"/>
      <c r="E1003" s="199"/>
      <c r="F1003" s="199"/>
      <c r="G1003" s="199"/>
      <c r="H1003" s="199"/>
      <c r="I1003" s="199"/>
      <c r="J1003" s="10"/>
      <c r="K1003" s="10"/>
      <c r="L1003" s="10"/>
      <c r="M1003" s="10"/>
      <c r="N1003" s="10"/>
      <c r="O1003" s="10"/>
      <c r="P1003" s="110"/>
      <c r="Q1003" s="3"/>
    </row>
    <row r="1004" spans="1:17" ht="17.25" hidden="1" customHeight="1" x14ac:dyDescent="0.25">
      <c r="A1004" s="159"/>
      <c r="B1004" s="196" t="s">
        <v>532</v>
      </c>
      <c r="C1004" s="162"/>
      <c r="D1004" s="162"/>
      <c r="E1004" s="199"/>
      <c r="F1004" s="199"/>
      <c r="G1004" s="199"/>
      <c r="H1004" s="199"/>
      <c r="I1004" s="199">
        <f>I993+I988+I950+I940+I925+I845+I844+I843+I829+I822+I809+I737+I697+I684+I671+I646+I642+I559+I534+I511+I467+I458+I438+I416+I396+I379+I363+I320+I311+I306+I283+I271+I259+I159+I88+I403+I647</f>
        <v>10120950</v>
      </c>
      <c r="J1004" s="10"/>
      <c r="K1004" s="10"/>
      <c r="L1004" s="10"/>
      <c r="M1004" s="10"/>
      <c r="N1004" s="10"/>
      <c r="O1004" s="10"/>
      <c r="P1004" s="110"/>
    </row>
    <row r="1005" spans="1:17" hidden="1" x14ac:dyDescent="0.25"/>
    <row r="1006" spans="1:17" hidden="1" x14ac:dyDescent="0.25">
      <c r="A1006" s="116" t="s">
        <v>21</v>
      </c>
      <c r="C1006" s="7"/>
      <c r="D1006" s="7"/>
      <c r="E1006" s="7"/>
      <c r="F1006" s="7"/>
      <c r="G1006" s="7"/>
      <c r="H1006" s="7"/>
      <c r="I1006" s="7"/>
      <c r="J1006" s="7"/>
      <c r="K1006" s="7"/>
      <c r="L1006" s="7"/>
    </row>
    <row r="1007" spans="1:17" hidden="1" x14ac:dyDescent="0.25">
      <c r="A1007" s="116" t="s">
        <v>31</v>
      </c>
      <c r="C1007" s="7"/>
      <c r="D1007" s="7"/>
      <c r="E1007" s="7"/>
      <c r="F1007" s="7"/>
      <c r="G1007" s="7"/>
      <c r="H1007" s="7"/>
      <c r="I1007" s="7"/>
      <c r="J1007" s="7"/>
      <c r="K1007" s="7"/>
      <c r="L1007" s="7"/>
    </row>
    <row r="1008" spans="1:17" hidden="1" x14ac:dyDescent="0.25">
      <c r="A1008" s="116" t="s">
        <v>34</v>
      </c>
      <c r="C1008" s="7"/>
      <c r="D1008" s="7"/>
      <c r="E1008" s="7"/>
      <c r="F1008" s="7"/>
      <c r="G1008" s="7"/>
      <c r="H1008" s="7"/>
      <c r="I1008" s="7"/>
      <c r="J1008" s="7"/>
      <c r="K1008" s="7"/>
      <c r="L1008" s="7"/>
    </row>
    <row r="1009" spans="1:17" hidden="1" x14ac:dyDescent="0.25">
      <c r="A1009" s="116" t="s">
        <v>64</v>
      </c>
      <c r="C1009" s="7"/>
      <c r="D1009" s="7"/>
      <c r="E1009" s="7"/>
      <c r="F1009" s="7"/>
      <c r="G1009" s="7"/>
      <c r="H1009" s="7"/>
      <c r="I1009" s="7"/>
      <c r="J1009" s="7"/>
      <c r="K1009" s="7"/>
      <c r="L1009" s="7"/>
    </row>
    <row r="1010" spans="1:17" hidden="1" x14ac:dyDescent="0.25">
      <c r="A1010" s="116" t="s">
        <v>85</v>
      </c>
      <c r="C1010" s="7"/>
      <c r="D1010" s="7"/>
      <c r="E1010" s="7"/>
      <c r="F1010" s="7"/>
      <c r="G1010" s="7"/>
      <c r="H1010" s="7"/>
      <c r="I1010" s="7"/>
      <c r="J1010" s="7"/>
      <c r="K1010" s="7"/>
      <c r="L1010" s="7"/>
    </row>
    <row r="1011" spans="1:17" hidden="1" x14ac:dyDescent="0.25">
      <c r="A1011" s="116" t="s">
        <v>93</v>
      </c>
      <c r="C1011" s="7"/>
      <c r="D1011" s="7"/>
      <c r="E1011" s="7"/>
      <c r="F1011" s="7"/>
      <c r="G1011" s="7"/>
      <c r="H1011" s="7"/>
      <c r="I1011" s="7"/>
      <c r="J1011" s="7"/>
      <c r="K1011" s="7"/>
      <c r="L1011" s="7"/>
    </row>
    <row r="1012" spans="1:17" hidden="1" x14ac:dyDescent="0.25">
      <c r="A1012" s="116" t="s">
        <v>96</v>
      </c>
      <c r="C1012" s="7"/>
      <c r="D1012" s="7"/>
      <c r="E1012" s="7"/>
      <c r="F1012" s="7"/>
      <c r="G1012" s="7"/>
      <c r="H1012" s="7"/>
      <c r="I1012" s="7"/>
      <c r="J1012" s="7"/>
      <c r="K1012" s="7"/>
      <c r="L1012" s="7"/>
    </row>
    <row r="1013" spans="1:17" hidden="1" x14ac:dyDescent="0.25">
      <c r="C1013" s="200"/>
      <c r="D1013" s="200"/>
      <c r="E1013" s="200"/>
      <c r="F1013" s="200"/>
      <c r="G1013" s="200"/>
      <c r="H1013" s="200"/>
      <c r="I1013" s="200"/>
      <c r="J1013" s="139"/>
      <c r="K1013" s="139"/>
      <c r="L1013" s="139"/>
    </row>
    <row r="1014" spans="1:17" hidden="1" x14ac:dyDescent="0.25">
      <c r="A1014" s="116" t="s">
        <v>65</v>
      </c>
      <c r="C1014" s="201">
        <f t="shared" ref="C1014:L1014" si="411">C1006+C1007+C1008+C1009+C1010+C1011+C1012</f>
        <v>0</v>
      </c>
      <c r="D1014" s="201">
        <f t="shared" si="411"/>
        <v>0</v>
      </c>
      <c r="E1014" s="201">
        <f t="shared" si="411"/>
        <v>0</v>
      </c>
      <c r="F1014" s="201"/>
      <c r="G1014" s="201"/>
      <c r="H1014" s="201"/>
      <c r="I1014" s="201">
        <f t="shared" si="411"/>
        <v>0</v>
      </c>
      <c r="J1014" s="140">
        <f t="shared" si="411"/>
        <v>0</v>
      </c>
      <c r="K1014" s="140"/>
      <c r="L1014" s="140">
        <f t="shared" si="411"/>
        <v>0</v>
      </c>
      <c r="P1014" s="111">
        <f>J1014-L1014</f>
        <v>0</v>
      </c>
    </row>
    <row r="1015" spans="1:17" hidden="1" x14ac:dyDescent="0.25"/>
    <row r="1016" spans="1:17" hidden="1" x14ac:dyDescent="0.25">
      <c r="C1016" s="202">
        <f t="shared" ref="C1016:L1016" si="412">C1002-C1014</f>
        <v>89662260</v>
      </c>
      <c r="D1016" s="202">
        <f t="shared" si="412"/>
        <v>0</v>
      </c>
      <c r="E1016" s="202">
        <f t="shared" si="412"/>
        <v>2470446695.0133333</v>
      </c>
      <c r="F1016" s="202"/>
      <c r="G1016" s="202"/>
      <c r="H1016" s="202"/>
      <c r="I1016" s="202">
        <f t="shared" si="412"/>
        <v>97681508</v>
      </c>
      <c r="J1016" s="141">
        <f t="shared" si="412"/>
        <v>2728994658</v>
      </c>
      <c r="K1016" s="141"/>
      <c r="L1016" s="141">
        <f t="shared" si="412"/>
        <v>2746111942</v>
      </c>
    </row>
    <row r="1017" spans="1:17" hidden="1" x14ac:dyDescent="0.25"/>
    <row r="1018" spans="1:17" hidden="1" x14ac:dyDescent="0.25">
      <c r="E1018" s="203">
        <f>E1002-I1002</f>
        <v>2372765187.0133333</v>
      </c>
    </row>
    <row r="1019" spans="1:17" hidden="1" x14ac:dyDescent="0.25"/>
    <row r="1020" spans="1:17" hidden="1" x14ac:dyDescent="0.25">
      <c r="B1020" s="197" t="s">
        <v>153</v>
      </c>
      <c r="C1020" s="16"/>
      <c r="D1020" s="16"/>
      <c r="E1020" s="16"/>
      <c r="F1020" s="16"/>
      <c r="G1020" s="16"/>
      <c r="H1020" s="16"/>
      <c r="I1020" s="16"/>
      <c r="J1020" s="16"/>
      <c r="K1020" s="16"/>
      <c r="L1020" s="16"/>
      <c r="P1020" s="112">
        <f>J1020-L1020</f>
        <v>0</v>
      </c>
    </row>
    <row r="1021" spans="1:17" hidden="1" x14ac:dyDescent="0.25">
      <c r="B1021" s="197" t="s">
        <v>96</v>
      </c>
      <c r="C1021" s="16">
        <v>-44614857</v>
      </c>
      <c r="D1021" s="16"/>
      <c r="E1021" s="16">
        <f>1596915478+180000</f>
        <v>1597095478</v>
      </c>
      <c r="F1021" s="16"/>
      <c r="G1021" s="16"/>
      <c r="H1021" s="16"/>
      <c r="I1021" s="16"/>
      <c r="J1021" s="16">
        <f>51665443-180000</f>
        <v>51485443</v>
      </c>
      <c r="K1021" s="16"/>
      <c r="L1021" s="16">
        <f>3712137+10699954</f>
        <v>14412091</v>
      </c>
      <c r="P1021" s="112">
        <f t="shared" ref="P1021:P1030" si="413">J1021-L1021</f>
        <v>37073352</v>
      </c>
      <c r="Q1021" s="143"/>
    </row>
    <row r="1022" spans="1:17" hidden="1" x14ac:dyDescent="0.25">
      <c r="B1022" s="197" t="s">
        <v>126</v>
      </c>
      <c r="C1022" s="16"/>
      <c r="D1022" s="16"/>
      <c r="E1022" s="16">
        <f>530240631+400000</f>
        <v>530640631</v>
      </c>
      <c r="F1022" s="16"/>
      <c r="G1022" s="16"/>
      <c r="H1022" s="16"/>
      <c r="I1022" s="16">
        <v>6360089</v>
      </c>
      <c r="J1022" s="16">
        <f>831095370-50000+433112+50000-624322-50000+17502619-2</f>
        <v>848356777</v>
      </c>
      <c r="K1022" s="16"/>
      <c r="L1022" s="16">
        <f>838538010-50000+23000+50000-624322-50000+2934287+1000000</f>
        <v>841820975</v>
      </c>
      <c r="P1022" s="112">
        <f t="shared" si="413"/>
        <v>6535802</v>
      </c>
      <c r="Q1022" s="143"/>
    </row>
    <row r="1023" spans="1:17" hidden="1" x14ac:dyDescent="0.25">
      <c r="B1023" s="197" t="s">
        <v>127</v>
      </c>
      <c r="C1023" s="16">
        <f>123191683+2074067</f>
        <v>125265750</v>
      </c>
      <c r="D1023" s="16"/>
      <c r="E1023" s="16">
        <f>4740473373+800000+600000</f>
        <v>4741873373</v>
      </c>
      <c r="F1023" s="16"/>
      <c r="G1023" s="16"/>
      <c r="H1023" s="16"/>
      <c r="I1023" s="16"/>
      <c r="J1023" s="16">
        <f>121896539-600000+82554+1000000+222500</f>
        <v>122601593</v>
      </c>
      <c r="K1023" s="16"/>
      <c r="L1023" s="16">
        <f>157891211-600000+82554-14568330+14568330+222500</f>
        <v>157596265</v>
      </c>
      <c r="P1023" s="112">
        <f t="shared" si="413"/>
        <v>-34994672</v>
      </c>
      <c r="Q1023" s="143"/>
    </row>
    <row r="1024" spans="1:17" hidden="1" x14ac:dyDescent="0.25">
      <c r="B1024" s="197" t="s">
        <v>128</v>
      </c>
      <c r="C1024" s="16"/>
      <c r="D1024" s="16"/>
      <c r="E1024" s="16">
        <v>245424923</v>
      </c>
      <c r="F1024" s="16"/>
      <c r="G1024" s="16"/>
      <c r="H1024" s="16"/>
      <c r="I1024" s="16"/>
      <c r="J1024" s="16">
        <f>12933378+103136503</f>
        <v>116069881</v>
      </c>
      <c r="K1024" s="16"/>
      <c r="L1024" s="16">
        <f>13824200+103247392</f>
        <v>117071592</v>
      </c>
      <c r="M1024" s="16"/>
      <c r="N1024" s="16"/>
      <c r="O1024" s="144"/>
      <c r="P1024" s="112">
        <f t="shared" si="413"/>
        <v>-1001711</v>
      </c>
      <c r="Q1024" s="143"/>
    </row>
    <row r="1025" spans="2:17" hidden="1" x14ac:dyDescent="0.25">
      <c r="B1025" s="197" t="s">
        <v>21</v>
      </c>
      <c r="C1025" s="16">
        <v>9630000</v>
      </c>
      <c r="D1025" s="16"/>
      <c r="E1025" s="16">
        <v>101500000</v>
      </c>
      <c r="F1025" s="16"/>
      <c r="G1025" s="16"/>
      <c r="H1025" s="16"/>
      <c r="I1025" s="16"/>
      <c r="J1025" s="16">
        <f>15407535+1147948+745568+110889</f>
        <v>17411940</v>
      </c>
      <c r="K1025" s="16"/>
      <c r="L1025" s="16">
        <f>15007535+1147948+745568</f>
        <v>16901051</v>
      </c>
      <c r="M1025" s="16"/>
      <c r="N1025" s="16"/>
      <c r="O1025" s="144"/>
      <c r="P1025" s="112">
        <f t="shared" si="413"/>
        <v>510889</v>
      </c>
      <c r="Q1025" s="143"/>
    </row>
    <row r="1026" spans="2:17" hidden="1" x14ac:dyDescent="0.25">
      <c r="B1026" s="197" t="s">
        <v>129</v>
      </c>
      <c r="C1026" s="16"/>
      <c r="D1026" s="16"/>
      <c r="E1026" s="16"/>
      <c r="F1026" s="16"/>
      <c r="G1026" s="16"/>
      <c r="H1026" s="16"/>
      <c r="I1026" s="16"/>
      <c r="J1026" s="16"/>
      <c r="K1026" s="16"/>
      <c r="L1026" s="16"/>
      <c r="P1026" s="112">
        <f t="shared" si="413"/>
        <v>0</v>
      </c>
      <c r="Q1026" s="143"/>
    </row>
    <row r="1027" spans="2:17" hidden="1" x14ac:dyDescent="0.25">
      <c r="B1027" s="197" t="s">
        <v>131</v>
      </c>
      <c r="C1027" s="16">
        <v>0</v>
      </c>
      <c r="D1027" s="16">
        <v>0</v>
      </c>
      <c r="E1027" s="16">
        <v>122500514</v>
      </c>
      <c r="F1027" s="16"/>
      <c r="G1027" s="16"/>
      <c r="H1027" s="16"/>
      <c r="I1027" s="16"/>
      <c r="J1027" s="16">
        <f>3732238+1190866+166020000</f>
        <v>170943104</v>
      </c>
      <c r="K1027" s="16"/>
      <c r="L1027" s="16">
        <f>2563237+1190866+9292661+166020000</f>
        <v>179066764</v>
      </c>
      <c r="M1027" s="11">
        <v>42033322</v>
      </c>
      <c r="P1027" s="112">
        <f t="shared" si="413"/>
        <v>-8123660</v>
      </c>
      <c r="Q1027" s="143"/>
    </row>
    <row r="1028" spans="2:17" hidden="1" x14ac:dyDescent="0.25">
      <c r="B1028" s="198" t="s">
        <v>154</v>
      </c>
      <c r="C1028" s="16">
        <f>C1021+C1022+C1023+C1024+C1025+C1026+C1027+C1020</f>
        <v>90280893</v>
      </c>
      <c r="D1028" s="16">
        <f t="shared" ref="D1028:L1028" si="414">D1021+D1022+D1023+D1024+D1025+D1026+D1027+D1020</f>
        <v>0</v>
      </c>
      <c r="E1028" s="16">
        <f t="shared" si="414"/>
        <v>7339034919</v>
      </c>
      <c r="F1028" s="16">
        <f t="shared" si="414"/>
        <v>0</v>
      </c>
      <c r="G1028" s="16">
        <f>G1021+G1022+G1023+G1024+G1025+G1026+G1027+G1020</f>
        <v>0</v>
      </c>
      <c r="H1028" s="16">
        <f t="shared" si="414"/>
        <v>0</v>
      </c>
      <c r="I1028" s="16">
        <f t="shared" si="414"/>
        <v>6360089</v>
      </c>
      <c r="J1028" s="16">
        <f>J1021+J1022+J1023+J1024+J1025+J1026+J1027+J1020</f>
        <v>1326868738</v>
      </c>
      <c r="K1028" s="16">
        <f t="shared" si="414"/>
        <v>0</v>
      </c>
      <c r="L1028" s="16">
        <f t="shared" si="414"/>
        <v>1326868738</v>
      </c>
      <c r="P1028" s="112">
        <f t="shared" si="413"/>
        <v>0</v>
      </c>
      <c r="Q1028" s="143"/>
    </row>
    <row r="1029" spans="2:17" hidden="1" x14ac:dyDescent="0.25">
      <c r="B1029" s="198"/>
      <c r="C1029" s="16"/>
      <c r="D1029" s="16"/>
      <c r="E1029" s="16"/>
      <c r="F1029" s="16"/>
      <c r="G1029" s="16"/>
      <c r="H1029" s="16"/>
      <c r="I1029" s="16"/>
      <c r="J1029" s="16"/>
      <c r="K1029" s="16"/>
      <c r="L1029" s="16"/>
      <c r="P1029" s="112">
        <f t="shared" si="413"/>
        <v>0</v>
      </c>
    </row>
    <row r="1030" spans="2:17" hidden="1" x14ac:dyDescent="0.25">
      <c r="B1030" s="198" t="s">
        <v>130</v>
      </c>
      <c r="C1030" s="16">
        <f t="shared" ref="C1030:L1030" si="415">C1002-C1028</f>
        <v>-618633</v>
      </c>
      <c r="D1030" s="16">
        <f t="shared" si="415"/>
        <v>0</v>
      </c>
      <c r="E1030" s="16">
        <f t="shared" si="415"/>
        <v>-4868588223.9866667</v>
      </c>
      <c r="F1030" s="16">
        <f t="shared" si="415"/>
        <v>431</v>
      </c>
      <c r="G1030" s="16">
        <f t="shared" si="415"/>
        <v>2836330</v>
      </c>
      <c r="H1030" s="16">
        <f t="shared" si="415"/>
        <v>100000</v>
      </c>
      <c r="I1030" s="16">
        <f t="shared" si="415"/>
        <v>91321419</v>
      </c>
      <c r="J1030" s="16">
        <f t="shared" si="415"/>
        <v>1402125920</v>
      </c>
      <c r="K1030" s="16">
        <f t="shared" si="415"/>
        <v>1517060675</v>
      </c>
      <c r="L1030" s="16">
        <f t="shared" si="415"/>
        <v>1419243204</v>
      </c>
      <c r="P1030" s="112">
        <f t="shared" si="413"/>
        <v>-17117284</v>
      </c>
    </row>
    <row r="1031" spans="2:17" x14ac:dyDescent="0.25">
      <c r="E1031" s="203"/>
    </row>
    <row r="1032" spans="2:17" x14ac:dyDescent="0.25">
      <c r="E1032" s="203"/>
      <c r="F1032" s="203"/>
      <c r="G1032" s="203"/>
      <c r="H1032" s="203"/>
    </row>
    <row r="1033" spans="2:17" x14ac:dyDescent="0.25">
      <c r="E1033" s="203"/>
      <c r="F1033" s="203"/>
      <c r="G1033" s="203"/>
      <c r="H1033" s="203"/>
      <c r="I1033" s="203"/>
      <c r="J1033" s="142"/>
      <c r="K1033" s="142"/>
      <c r="L1033" s="142"/>
    </row>
    <row r="1034" spans="2:17" x14ac:dyDescent="0.25">
      <c r="J1034" s="142"/>
      <c r="K1034" s="142"/>
    </row>
    <row r="1035" spans="2:17" x14ac:dyDescent="0.25">
      <c r="E1035" s="203"/>
      <c r="F1035" s="203"/>
      <c r="G1035" s="203"/>
      <c r="H1035" s="203"/>
      <c r="I1035" s="203"/>
      <c r="J1035" s="142"/>
      <c r="K1035" s="142"/>
      <c r="L1035" s="142"/>
    </row>
    <row r="1036" spans="2:17" x14ac:dyDescent="0.25">
      <c r="L1036" s="142"/>
    </row>
  </sheetData>
  <mergeCells count="14">
    <mergeCell ref="J6:L6"/>
    <mergeCell ref="A4:P4"/>
    <mergeCell ref="B613:B614"/>
    <mergeCell ref="P471:P472"/>
    <mergeCell ref="N231:N232"/>
    <mergeCell ref="B404:B405"/>
    <mergeCell ref="B611:B612"/>
    <mergeCell ref="P477:P478"/>
    <mergeCell ref="P588:P591"/>
    <mergeCell ref="P883:P884"/>
    <mergeCell ref="B615:B616"/>
    <mergeCell ref="B617:B618"/>
    <mergeCell ref="B624:B625"/>
    <mergeCell ref="B647:B648"/>
  </mergeCells>
  <phoneticPr fontId="0" type="noConversion"/>
  <printOptions horizontalCentered="1"/>
  <pageMargins left="0.15748031496062992" right="0.15748031496062992" top="0.56999999999999995" bottom="0.27559055118110237" header="0.15748031496062992" footer="0.27559055118110237"/>
  <pageSetup paperSize="9" orientation="landscape" r:id="rId1"/>
  <headerFooter differentFirst="1" alignWithMargins="0">
    <oddHeader>&amp;C&amp;P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Лист1</vt:lpstr>
      <vt:lpstr>Лист1!Заголовки_для_печати</vt:lpstr>
      <vt:lpstr>Лист1!Область_печати</vt:lpstr>
    </vt:vector>
  </TitlesOfParts>
  <Company>Департамент финансов ЯО</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Полякова Ирина Григорьевна</dc:creator>
  <cp:lastModifiedBy>Колточенко Татьяна Владимировна</cp:lastModifiedBy>
  <cp:lastPrinted>2017-09-03T13:57:48Z</cp:lastPrinted>
  <dcterms:created xsi:type="dcterms:W3CDTF">2009-11-20T12:52:24Z</dcterms:created>
  <dcterms:modified xsi:type="dcterms:W3CDTF">2017-09-03T14:07:25Z</dcterms:modified>
</cp:coreProperties>
</file>