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прил.7!$11:$11</definedName>
    <definedName name="_xlnm.Print_Area" localSheetId="0">прил.7!$A$1:$P$296</definedName>
  </definedNames>
  <calcPr calcId="114210" fullCalcOnLoad="1"/>
</workbook>
</file>

<file path=xl/calcChain.xml><?xml version="1.0" encoding="utf-8"?>
<calcChain xmlns="http://schemas.openxmlformats.org/spreadsheetml/2006/main">
  <c r="O289" i="1"/>
  <c r="O268"/>
  <c r="O247"/>
  <c r="O226"/>
  <c r="O205"/>
  <c r="O184"/>
  <c r="O182"/>
  <c r="O161"/>
  <c r="O140"/>
  <c r="O135"/>
  <c r="O93"/>
  <c r="O72"/>
  <c r="O51"/>
  <c r="O30"/>
  <c r="O12"/>
  <c r="O307"/>
  <c r="M289"/>
  <c r="M268"/>
  <c r="M247"/>
  <c r="M226"/>
  <c r="M205"/>
  <c r="M184"/>
  <c r="M182"/>
  <c r="M161"/>
  <c r="M140"/>
  <c r="M135"/>
  <c r="M93"/>
  <c r="M72"/>
  <c r="M51"/>
  <c r="M30"/>
  <c r="M12"/>
  <c r="K289"/>
  <c r="K268"/>
  <c r="K247"/>
  <c r="K226"/>
  <c r="K205"/>
  <c r="K184"/>
  <c r="K182"/>
  <c r="K161"/>
  <c r="K140"/>
  <c r="K135"/>
  <c r="K93"/>
  <c r="K72"/>
  <c r="K51"/>
  <c r="K30"/>
  <c r="K12"/>
  <c r="K307"/>
  <c r="I290"/>
  <c r="I304"/>
  <c r="I296"/>
  <c r="I294"/>
  <c r="I292"/>
  <c r="I299"/>
  <c r="I293"/>
  <c r="I295"/>
  <c r="I302"/>
  <c r="J305"/>
  <c r="L305"/>
  <c r="N305"/>
  <c r="P305"/>
  <c r="I306"/>
  <c r="J306"/>
  <c r="L306"/>
  <c r="N306"/>
  <c r="P306"/>
  <c r="D306"/>
  <c r="F306"/>
  <c r="J304"/>
  <c r="L304"/>
  <c r="N304"/>
  <c r="P304"/>
  <c r="D304"/>
  <c r="F304"/>
  <c r="I303"/>
  <c r="J303"/>
  <c r="L303"/>
  <c r="N303"/>
  <c r="P303"/>
  <c r="D303"/>
  <c r="F303"/>
  <c r="J302"/>
  <c r="L302"/>
  <c r="N302"/>
  <c r="P302"/>
  <c r="D302"/>
  <c r="F302"/>
  <c r="I301"/>
  <c r="J301"/>
  <c r="L301"/>
  <c r="N301"/>
  <c r="P301"/>
  <c r="D301"/>
  <c r="F301"/>
  <c r="I300"/>
  <c r="J300"/>
  <c r="L300"/>
  <c r="N300"/>
  <c r="P300"/>
  <c r="D300"/>
  <c r="F300"/>
  <c r="J299"/>
  <c r="L299"/>
  <c r="N299"/>
  <c r="P299"/>
  <c r="F299"/>
  <c r="I298"/>
  <c r="J298"/>
  <c r="L298"/>
  <c r="N298"/>
  <c r="P298"/>
  <c r="I297"/>
  <c r="J297"/>
  <c r="L297"/>
  <c r="N297"/>
  <c r="P297"/>
  <c r="D297"/>
  <c r="F297"/>
  <c r="J296"/>
  <c r="L296"/>
  <c r="N296"/>
  <c r="P296"/>
  <c r="D296"/>
  <c r="F296"/>
  <c r="J295"/>
  <c r="L295"/>
  <c r="N295"/>
  <c r="P295"/>
  <c r="D295"/>
  <c r="F295"/>
  <c r="J294"/>
  <c r="L294"/>
  <c r="N294"/>
  <c r="P294"/>
  <c r="D294"/>
  <c r="F294"/>
  <c r="J293"/>
  <c r="L293"/>
  <c r="N293"/>
  <c r="P293"/>
  <c r="D293"/>
  <c r="F293"/>
  <c r="J292"/>
  <c r="L292"/>
  <c r="N292"/>
  <c r="P292"/>
  <c r="D292"/>
  <c r="F292"/>
  <c r="I291"/>
  <c r="J291"/>
  <c r="L291"/>
  <c r="N291"/>
  <c r="P291"/>
  <c r="D291"/>
  <c r="F291"/>
  <c r="J290"/>
  <c r="L290"/>
  <c r="N290"/>
  <c r="P290"/>
  <c r="D290"/>
  <c r="F290"/>
  <c r="I289"/>
  <c r="J289"/>
  <c r="L289"/>
  <c r="N289"/>
  <c r="G289"/>
  <c r="E289"/>
  <c r="D289"/>
  <c r="C289"/>
  <c r="B289"/>
  <c r="I268"/>
  <c r="I247"/>
  <c r="I226"/>
  <c r="I205"/>
  <c r="I184"/>
  <c r="I182"/>
  <c r="I161"/>
  <c r="I140"/>
  <c r="I135"/>
  <c r="I93"/>
  <c r="I72"/>
  <c r="I51"/>
  <c r="I30"/>
  <c r="I307"/>
  <c r="I12"/>
  <c r="G268"/>
  <c r="G247"/>
  <c r="G226"/>
  <c r="G205"/>
  <c r="G184"/>
  <c r="G182"/>
  <c r="G161"/>
  <c r="G140"/>
  <c r="G135"/>
  <c r="G93"/>
  <c r="G72"/>
  <c r="G51"/>
  <c r="G30"/>
  <c r="G12"/>
  <c r="G307"/>
  <c r="F288"/>
  <c r="H288"/>
  <c r="J288"/>
  <c r="L288"/>
  <c r="N288"/>
  <c r="P288"/>
  <c r="F287"/>
  <c r="H287"/>
  <c r="J287"/>
  <c r="L287"/>
  <c r="N287"/>
  <c r="P287"/>
  <c r="F286"/>
  <c r="H286"/>
  <c r="J286"/>
  <c r="L286"/>
  <c r="N286"/>
  <c r="P286"/>
  <c r="F285"/>
  <c r="H285"/>
  <c r="J285"/>
  <c r="L285"/>
  <c r="N285"/>
  <c r="P285"/>
  <c r="F284"/>
  <c r="H284"/>
  <c r="J284"/>
  <c r="L284"/>
  <c r="N284"/>
  <c r="P284"/>
  <c r="F283"/>
  <c r="H283"/>
  <c r="J283"/>
  <c r="L283"/>
  <c r="N283"/>
  <c r="P283"/>
  <c r="F282"/>
  <c r="H282"/>
  <c r="J282"/>
  <c r="L282"/>
  <c r="N282"/>
  <c r="P282"/>
  <c r="F281"/>
  <c r="H281"/>
  <c r="J281"/>
  <c r="L281"/>
  <c r="N281"/>
  <c r="P281"/>
  <c r="F280"/>
  <c r="H280"/>
  <c r="J280"/>
  <c r="L280"/>
  <c r="N280"/>
  <c r="P280"/>
  <c r="F279"/>
  <c r="H279"/>
  <c r="J279"/>
  <c r="L279"/>
  <c r="N279"/>
  <c r="P279"/>
  <c r="F278"/>
  <c r="H278"/>
  <c r="J278"/>
  <c r="L278"/>
  <c r="N278"/>
  <c r="P278"/>
  <c r="F277"/>
  <c r="H277"/>
  <c r="J277"/>
  <c r="L277"/>
  <c r="N277"/>
  <c r="P277"/>
  <c r="F276"/>
  <c r="H276"/>
  <c r="J276"/>
  <c r="L276"/>
  <c r="N276"/>
  <c r="P276"/>
  <c r="F275"/>
  <c r="H275"/>
  <c r="J275"/>
  <c r="L275"/>
  <c r="N275"/>
  <c r="P275"/>
  <c r="F274"/>
  <c r="H274"/>
  <c r="J274"/>
  <c r="L274"/>
  <c r="N274"/>
  <c r="P274"/>
  <c r="F273"/>
  <c r="H273"/>
  <c r="J273"/>
  <c r="L273"/>
  <c r="N273"/>
  <c r="P273"/>
  <c r="F272"/>
  <c r="H272"/>
  <c r="J272"/>
  <c r="L272"/>
  <c r="N272"/>
  <c r="P272"/>
  <c r="F271"/>
  <c r="H271"/>
  <c r="J271"/>
  <c r="L271"/>
  <c r="N271"/>
  <c r="P271"/>
  <c r="F270"/>
  <c r="H270"/>
  <c r="J270"/>
  <c r="L270"/>
  <c r="N270"/>
  <c r="P270"/>
  <c r="F269"/>
  <c r="H269"/>
  <c r="J269"/>
  <c r="L269"/>
  <c r="N269"/>
  <c r="P269"/>
  <c r="E268"/>
  <c r="D268"/>
  <c r="C268"/>
  <c r="B268"/>
  <c r="E247"/>
  <c r="E226"/>
  <c r="E205"/>
  <c r="E184"/>
  <c r="E182"/>
  <c r="E161"/>
  <c r="E140"/>
  <c r="E135"/>
  <c r="E93"/>
  <c r="E72"/>
  <c r="E51"/>
  <c r="E30"/>
  <c r="E12"/>
  <c r="E307"/>
  <c r="E311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D267"/>
  <c r="F267"/>
  <c r="H267"/>
  <c r="J267"/>
  <c r="L267"/>
  <c r="N267"/>
  <c r="P267"/>
  <c r="D266"/>
  <c r="F266"/>
  <c r="H266"/>
  <c r="J266"/>
  <c r="L266"/>
  <c r="N266"/>
  <c r="P266"/>
  <c r="D265"/>
  <c r="F265"/>
  <c r="H265"/>
  <c r="J265"/>
  <c r="L265"/>
  <c r="N265"/>
  <c r="P265"/>
  <c r="D264"/>
  <c r="F264"/>
  <c r="H264"/>
  <c r="J264"/>
  <c r="L264"/>
  <c r="N264"/>
  <c r="P264"/>
  <c r="D263"/>
  <c r="F263"/>
  <c r="H263"/>
  <c r="J263"/>
  <c r="L263"/>
  <c r="N263"/>
  <c r="P263"/>
  <c r="D262"/>
  <c r="F262"/>
  <c r="H262"/>
  <c r="J262"/>
  <c r="L262"/>
  <c r="N262"/>
  <c r="P262"/>
  <c r="D261"/>
  <c r="F261"/>
  <c r="H261"/>
  <c r="J261"/>
  <c r="L261"/>
  <c r="N261"/>
  <c r="P261"/>
  <c r="D260"/>
  <c r="F260"/>
  <c r="H260"/>
  <c r="J260"/>
  <c r="L260"/>
  <c r="N260"/>
  <c r="P260"/>
  <c r="D259"/>
  <c r="F259"/>
  <c r="H259"/>
  <c r="J259"/>
  <c r="L259"/>
  <c r="N259"/>
  <c r="P259"/>
  <c r="D258"/>
  <c r="F258"/>
  <c r="H258"/>
  <c r="J258"/>
  <c r="L258"/>
  <c r="N258"/>
  <c r="P258"/>
  <c r="D257"/>
  <c r="F257"/>
  <c r="H257"/>
  <c r="J257"/>
  <c r="L257"/>
  <c r="N257"/>
  <c r="P257"/>
  <c r="D256"/>
  <c r="F256"/>
  <c r="H256"/>
  <c r="J256"/>
  <c r="L256"/>
  <c r="N256"/>
  <c r="P256"/>
  <c r="D255"/>
  <c r="F255"/>
  <c r="H255"/>
  <c r="J255"/>
  <c r="L255"/>
  <c r="N255"/>
  <c r="P255"/>
  <c r="D254"/>
  <c r="F254"/>
  <c r="H254"/>
  <c r="J254"/>
  <c r="L254"/>
  <c r="N254"/>
  <c r="P254"/>
  <c r="D253"/>
  <c r="F253"/>
  <c r="H253"/>
  <c r="J253"/>
  <c r="L253"/>
  <c r="N253"/>
  <c r="P253"/>
  <c r="D252"/>
  <c r="F252"/>
  <c r="H252"/>
  <c r="J252"/>
  <c r="L252"/>
  <c r="N252"/>
  <c r="P252"/>
  <c r="D251"/>
  <c r="F251"/>
  <c r="H251"/>
  <c r="J251"/>
  <c r="L251"/>
  <c r="N251"/>
  <c r="P251"/>
  <c r="D250"/>
  <c r="F250"/>
  <c r="H250"/>
  <c r="J250"/>
  <c r="L250"/>
  <c r="N250"/>
  <c r="P250"/>
  <c r="D249"/>
  <c r="F249"/>
  <c r="H249"/>
  <c r="J249"/>
  <c r="L249"/>
  <c r="N249"/>
  <c r="P249"/>
  <c r="D248"/>
  <c r="F248"/>
  <c r="H248"/>
  <c r="J248"/>
  <c r="L248"/>
  <c r="N248"/>
  <c r="P248"/>
  <c r="C247"/>
  <c r="B247"/>
  <c r="C246"/>
  <c r="D246"/>
  <c r="C245"/>
  <c r="D245"/>
  <c r="F245"/>
  <c r="H245"/>
  <c r="J245"/>
  <c r="L245"/>
  <c r="N245"/>
  <c r="P245"/>
  <c r="C244"/>
  <c r="D244"/>
  <c r="F244"/>
  <c r="H244"/>
  <c r="J244"/>
  <c r="L244"/>
  <c r="N244"/>
  <c r="P244"/>
  <c r="C243"/>
  <c r="D243"/>
  <c r="F243"/>
  <c r="H243"/>
  <c r="J243"/>
  <c r="L243"/>
  <c r="N243"/>
  <c r="P243"/>
  <c r="C242"/>
  <c r="D242"/>
  <c r="F242"/>
  <c r="H242"/>
  <c r="J242"/>
  <c r="L242"/>
  <c r="N242"/>
  <c r="P242"/>
  <c r="C241"/>
  <c r="D241"/>
  <c r="F241"/>
  <c r="H241"/>
  <c r="J241"/>
  <c r="L241"/>
  <c r="N241"/>
  <c r="P241"/>
  <c r="C240"/>
  <c r="D240"/>
  <c r="F240"/>
  <c r="H240"/>
  <c r="J240"/>
  <c r="L240"/>
  <c r="N240"/>
  <c r="P240"/>
  <c r="C239"/>
  <c r="D239"/>
  <c r="F239"/>
  <c r="H239"/>
  <c r="J239"/>
  <c r="L239"/>
  <c r="N239"/>
  <c r="P239"/>
  <c r="C238"/>
  <c r="D238"/>
  <c r="F238"/>
  <c r="H238"/>
  <c r="J238"/>
  <c r="L238"/>
  <c r="N238"/>
  <c r="P238"/>
  <c r="C237"/>
  <c r="D237"/>
  <c r="F237"/>
  <c r="H237"/>
  <c r="J237"/>
  <c r="L237"/>
  <c r="N237"/>
  <c r="P237"/>
  <c r="C236"/>
  <c r="D236"/>
  <c r="F236"/>
  <c r="H236"/>
  <c r="J236"/>
  <c r="L236"/>
  <c r="N236"/>
  <c r="P236"/>
  <c r="C235"/>
  <c r="D235"/>
  <c r="F235"/>
  <c r="H235"/>
  <c r="J235"/>
  <c r="L235"/>
  <c r="N235"/>
  <c r="P235"/>
  <c r="C234"/>
  <c r="D234"/>
  <c r="F234"/>
  <c r="H234"/>
  <c r="J234"/>
  <c r="L234"/>
  <c r="N234"/>
  <c r="P234"/>
  <c r="C233"/>
  <c r="D233"/>
  <c r="F233"/>
  <c r="H233"/>
  <c r="J233"/>
  <c r="L233"/>
  <c r="N233"/>
  <c r="P233"/>
  <c r="C232"/>
  <c r="D232"/>
  <c r="F232"/>
  <c r="H232"/>
  <c r="J232"/>
  <c r="L232"/>
  <c r="N232"/>
  <c r="P232"/>
  <c r="C231"/>
  <c r="D231"/>
  <c r="F231"/>
  <c r="H231"/>
  <c r="J231"/>
  <c r="L231"/>
  <c r="N231"/>
  <c r="P231"/>
  <c r="C230"/>
  <c r="D230"/>
  <c r="F230"/>
  <c r="H230"/>
  <c r="J230"/>
  <c r="L230"/>
  <c r="N230"/>
  <c r="P230"/>
  <c r="C229"/>
  <c r="D229"/>
  <c r="F229"/>
  <c r="H229"/>
  <c r="J229"/>
  <c r="L229"/>
  <c r="N229"/>
  <c r="P229"/>
  <c r="C228"/>
  <c r="D228"/>
  <c r="C227"/>
  <c r="D227"/>
  <c r="B226"/>
  <c r="D225"/>
  <c r="F225"/>
  <c r="H225"/>
  <c r="J225"/>
  <c r="L225"/>
  <c r="N225"/>
  <c r="P225"/>
  <c r="D224"/>
  <c r="F224"/>
  <c r="H224"/>
  <c r="J224"/>
  <c r="L224"/>
  <c r="N224"/>
  <c r="P224"/>
  <c r="D223"/>
  <c r="F223"/>
  <c r="H223"/>
  <c r="J223"/>
  <c r="L223"/>
  <c r="N223"/>
  <c r="P223"/>
  <c r="D222"/>
  <c r="F222"/>
  <c r="H222"/>
  <c r="J222"/>
  <c r="L222"/>
  <c r="N222"/>
  <c r="P222"/>
  <c r="D221"/>
  <c r="F221"/>
  <c r="H221"/>
  <c r="J221"/>
  <c r="L221"/>
  <c r="N221"/>
  <c r="P221"/>
  <c r="D220"/>
  <c r="F220"/>
  <c r="H220"/>
  <c r="J220"/>
  <c r="L220"/>
  <c r="N220"/>
  <c r="P220"/>
  <c r="D219"/>
  <c r="F219"/>
  <c r="H219"/>
  <c r="J219"/>
  <c r="L219"/>
  <c r="N219"/>
  <c r="P219"/>
  <c r="D218"/>
  <c r="F218"/>
  <c r="H218"/>
  <c r="J218"/>
  <c r="L218"/>
  <c r="N218"/>
  <c r="P218"/>
  <c r="D217"/>
  <c r="F217"/>
  <c r="H217"/>
  <c r="J217"/>
  <c r="L217"/>
  <c r="N217"/>
  <c r="P217"/>
  <c r="D216"/>
  <c r="F216"/>
  <c r="H216"/>
  <c r="J216"/>
  <c r="L216"/>
  <c r="N216"/>
  <c r="P216"/>
  <c r="D215"/>
  <c r="F215"/>
  <c r="H215"/>
  <c r="J215"/>
  <c r="L215"/>
  <c r="N215"/>
  <c r="P215"/>
  <c r="D214"/>
  <c r="F214"/>
  <c r="H214"/>
  <c r="J214"/>
  <c r="L214"/>
  <c r="N214"/>
  <c r="P214"/>
  <c r="D213"/>
  <c r="F213"/>
  <c r="H213"/>
  <c r="J213"/>
  <c r="L213"/>
  <c r="N213"/>
  <c r="P213"/>
  <c r="D212"/>
  <c r="F212"/>
  <c r="H212"/>
  <c r="J212"/>
  <c r="L212"/>
  <c r="N212"/>
  <c r="P212"/>
  <c r="D211"/>
  <c r="F211"/>
  <c r="H211"/>
  <c r="J211"/>
  <c r="L211"/>
  <c r="N211"/>
  <c r="P211"/>
  <c r="D210"/>
  <c r="F210"/>
  <c r="H210"/>
  <c r="J210"/>
  <c r="L210"/>
  <c r="N210"/>
  <c r="P210"/>
  <c r="D209"/>
  <c r="F209"/>
  <c r="H209"/>
  <c r="J209"/>
  <c r="L209"/>
  <c r="N209"/>
  <c r="P209"/>
  <c r="D208"/>
  <c r="F208"/>
  <c r="H208"/>
  <c r="J208"/>
  <c r="L208"/>
  <c r="N208"/>
  <c r="P208"/>
  <c r="D207"/>
  <c r="F207"/>
  <c r="H207"/>
  <c r="J207"/>
  <c r="L207"/>
  <c r="N207"/>
  <c r="P207"/>
  <c r="D206"/>
  <c r="F206"/>
  <c r="H206"/>
  <c r="J206"/>
  <c r="L206"/>
  <c r="N206"/>
  <c r="P206"/>
  <c r="C205"/>
  <c r="D205"/>
  <c r="F205"/>
  <c r="H205"/>
  <c r="J205"/>
  <c r="L205"/>
  <c r="D204"/>
  <c r="F204"/>
  <c r="H204"/>
  <c r="J204"/>
  <c r="L204"/>
  <c r="N204"/>
  <c r="P204"/>
  <c r="D203"/>
  <c r="F203"/>
  <c r="H203"/>
  <c r="J203"/>
  <c r="L203"/>
  <c r="N203"/>
  <c r="P203"/>
  <c r="D202"/>
  <c r="F202"/>
  <c r="H202"/>
  <c r="J202"/>
  <c r="L202"/>
  <c r="N202"/>
  <c r="P202"/>
  <c r="D201"/>
  <c r="F201"/>
  <c r="H201"/>
  <c r="J201"/>
  <c r="L201"/>
  <c r="N201"/>
  <c r="P201"/>
  <c r="D200"/>
  <c r="F200"/>
  <c r="H200"/>
  <c r="J200"/>
  <c r="L200"/>
  <c r="N200"/>
  <c r="P200"/>
  <c r="D199"/>
  <c r="F199"/>
  <c r="H199"/>
  <c r="J199"/>
  <c r="L199"/>
  <c r="N199"/>
  <c r="P199"/>
  <c r="D198"/>
  <c r="F198"/>
  <c r="H198"/>
  <c r="J198"/>
  <c r="L198"/>
  <c r="N198"/>
  <c r="P198"/>
  <c r="D197"/>
  <c r="F197"/>
  <c r="H197"/>
  <c r="J197"/>
  <c r="L197"/>
  <c r="N197"/>
  <c r="P197"/>
  <c r="D196"/>
  <c r="F196"/>
  <c r="H196"/>
  <c r="J196"/>
  <c r="L196"/>
  <c r="N196"/>
  <c r="P196"/>
  <c r="D195"/>
  <c r="F195"/>
  <c r="H195"/>
  <c r="J195"/>
  <c r="L195"/>
  <c r="N195"/>
  <c r="P195"/>
  <c r="D194"/>
  <c r="F194"/>
  <c r="H194"/>
  <c r="J194"/>
  <c r="L194"/>
  <c r="N194"/>
  <c r="P194"/>
  <c r="D193"/>
  <c r="F193"/>
  <c r="H193"/>
  <c r="J193"/>
  <c r="L193"/>
  <c r="N193"/>
  <c r="P193"/>
  <c r="D192"/>
  <c r="F192"/>
  <c r="H192"/>
  <c r="J192"/>
  <c r="L192"/>
  <c r="N192"/>
  <c r="P192"/>
  <c r="D191"/>
  <c r="F191"/>
  <c r="H191"/>
  <c r="J191"/>
  <c r="L191"/>
  <c r="N191"/>
  <c r="P191"/>
  <c r="D190"/>
  <c r="F190"/>
  <c r="H190"/>
  <c r="J190"/>
  <c r="L190"/>
  <c r="N190"/>
  <c r="P190"/>
  <c r="D189"/>
  <c r="F189"/>
  <c r="H189"/>
  <c r="J189"/>
  <c r="L189"/>
  <c r="N189"/>
  <c r="P189"/>
  <c r="D188"/>
  <c r="F188"/>
  <c r="H188"/>
  <c r="J188"/>
  <c r="L188"/>
  <c r="N188"/>
  <c r="P188"/>
  <c r="D187"/>
  <c r="F187"/>
  <c r="H187"/>
  <c r="J187"/>
  <c r="L187"/>
  <c r="N187"/>
  <c r="P187"/>
  <c r="D186"/>
  <c r="F186"/>
  <c r="H186"/>
  <c r="J186"/>
  <c r="L186"/>
  <c r="N186"/>
  <c r="P186"/>
  <c r="D185"/>
  <c r="F185"/>
  <c r="H185"/>
  <c r="J185"/>
  <c r="L185"/>
  <c r="N185"/>
  <c r="P185"/>
  <c r="C184"/>
  <c r="C182"/>
  <c r="C161"/>
  <c r="C140"/>
  <c r="C135"/>
  <c r="C93"/>
  <c r="C72"/>
  <c r="C51"/>
  <c r="C30"/>
  <c r="C12"/>
  <c r="D13"/>
  <c r="F13"/>
  <c r="H13"/>
  <c r="J13"/>
  <c r="L13"/>
  <c r="N13"/>
  <c r="P13"/>
  <c r="D14"/>
  <c r="F14"/>
  <c r="D15"/>
  <c r="F15"/>
  <c r="D16"/>
  <c r="F16"/>
  <c r="H16"/>
  <c r="J16"/>
  <c r="L16"/>
  <c r="N16"/>
  <c r="P16"/>
  <c r="D17"/>
  <c r="F17"/>
  <c r="H17"/>
  <c r="J17"/>
  <c r="L17"/>
  <c r="N17"/>
  <c r="P17"/>
  <c r="D18"/>
  <c r="F18"/>
  <c r="H18"/>
  <c r="J18"/>
  <c r="L18"/>
  <c r="N18"/>
  <c r="P18"/>
  <c r="D19"/>
  <c r="F19"/>
  <c r="H19"/>
  <c r="J19"/>
  <c r="L19"/>
  <c r="N19"/>
  <c r="P19"/>
  <c r="D20"/>
  <c r="F20"/>
  <c r="H20"/>
  <c r="J20"/>
  <c r="L20"/>
  <c r="N20"/>
  <c r="P20"/>
  <c r="D21"/>
  <c r="F21"/>
  <c r="H21"/>
  <c r="J21"/>
  <c r="L21"/>
  <c r="N21"/>
  <c r="P21"/>
  <c r="D22"/>
  <c r="F22"/>
  <c r="H22"/>
  <c r="J22"/>
  <c r="L22"/>
  <c r="N22"/>
  <c r="P22"/>
  <c r="D23"/>
  <c r="F23"/>
  <c r="H23"/>
  <c r="J23"/>
  <c r="L23"/>
  <c r="N23"/>
  <c r="P23"/>
  <c r="D24"/>
  <c r="F24"/>
  <c r="H24"/>
  <c r="J24"/>
  <c r="L24"/>
  <c r="N24"/>
  <c r="P24"/>
  <c r="D25"/>
  <c r="F25"/>
  <c r="H25"/>
  <c r="J25"/>
  <c r="L25"/>
  <c r="N25"/>
  <c r="P25"/>
  <c r="D26"/>
  <c r="F26"/>
  <c r="H26"/>
  <c r="J26"/>
  <c r="L26"/>
  <c r="N26"/>
  <c r="P26"/>
  <c r="D27"/>
  <c r="F27"/>
  <c r="H27"/>
  <c r="J27"/>
  <c r="L27"/>
  <c r="N27"/>
  <c r="P27"/>
  <c r="D28"/>
  <c r="F28"/>
  <c r="H28"/>
  <c r="J28"/>
  <c r="L28"/>
  <c r="N28"/>
  <c r="P28"/>
  <c r="D29"/>
  <c r="F29"/>
  <c r="H29"/>
  <c r="J29"/>
  <c r="L29"/>
  <c r="N29"/>
  <c r="P29"/>
  <c r="D31"/>
  <c r="F31"/>
  <c r="H31"/>
  <c r="J31"/>
  <c r="L31"/>
  <c r="N31"/>
  <c r="P31"/>
  <c r="D32"/>
  <c r="F32"/>
  <c r="D33"/>
  <c r="F33"/>
  <c r="H33"/>
  <c r="J33"/>
  <c r="L33"/>
  <c r="N33"/>
  <c r="P33"/>
  <c r="D34"/>
  <c r="F34"/>
  <c r="H34"/>
  <c r="J34"/>
  <c r="L34"/>
  <c r="N34"/>
  <c r="P34"/>
  <c r="D35"/>
  <c r="F35"/>
  <c r="H35"/>
  <c r="J35"/>
  <c r="L35"/>
  <c r="N35"/>
  <c r="P35"/>
  <c r="D36"/>
  <c r="F36"/>
  <c r="H36"/>
  <c r="J36"/>
  <c r="L36"/>
  <c r="N36"/>
  <c r="P36"/>
  <c r="D37"/>
  <c r="F37"/>
  <c r="H37"/>
  <c r="J37"/>
  <c r="L37"/>
  <c r="N37"/>
  <c r="P37"/>
  <c r="D38"/>
  <c r="F38"/>
  <c r="H38"/>
  <c r="J38"/>
  <c r="L38"/>
  <c r="N38"/>
  <c r="P38"/>
  <c r="D39"/>
  <c r="F39"/>
  <c r="H39"/>
  <c r="J39"/>
  <c r="L39"/>
  <c r="N39"/>
  <c r="P39"/>
  <c r="D40"/>
  <c r="F40"/>
  <c r="H40"/>
  <c r="J40"/>
  <c r="L40"/>
  <c r="N40"/>
  <c r="P40"/>
  <c r="D41"/>
  <c r="F41"/>
  <c r="H41"/>
  <c r="J41"/>
  <c r="L41"/>
  <c r="N41"/>
  <c r="P41"/>
  <c r="D42"/>
  <c r="F42"/>
  <c r="H42"/>
  <c r="J42"/>
  <c r="L42"/>
  <c r="N42"/>
  <c r="P42"/>
  <c r="D43"/>
  <c r="F43"/>
  <c r="H43"/>
  <c r="J43"/>
  <c r="L43"/>
  <c r="N43"/>
  <c r="P43"/>
  <c r="D44"/>
  <c r="F44"/>
  <c r="H44"/>
  <c r="J44"/>
  <c r="L44"/>
  <c r="N44"/>
  <c r="P44"/>
  <c r="D45"/>
  <c r="F45"/>
  <c r="H45"/>
  <c r="J45"/>
  <c r="L45"/>
  <c r="N45"/>
  <c r="P45"/>
  <c r="D46"/>
  <c r="F46"/>
  <c r="H46"/>
  <c r="J46"/>
  <c r="L46"/>
  <c r="N46"/>
  <c r="P46"/>
  <c r="D47"/>
  <c r="F47"/>
  <c r="H47"/>
  <c r="J47"/>
  <c r="L47"/>
  <c r="N47"/>
  <c r="P47"/>
  <c r="D48"/>
  <c r="F48"/>
  <c r="H48"/>
  <c r="J48"/>
  <c r="L48"/>
  <c r="N48"/>
  <c r="P48"/>
  <c r="D49"/>
  <c r="F49"/>
  <c r="H49"/>
  <c r="J49"/>
  <c r="L49"/>
  <c r="N49"/>
  <c r="P49"/>
  <c r="D50"/>
  <c r="F50"/>
  <c r="H50"/>
  <c r="J50"/>
  <c r="L50"/>
  <c r="N50"/>
  <c r="P50"/>
  <c r="D52"/>
  <c r="F52"/>
  <c r="H52"/>
  <c r="J52"/>
  <c r="L52"/>
  <c r="N52"/>
  <c r="P52"/>
  <c r="D53"/>
  <c r="F53"/>
  <c r="H53"/>
  <c r="J53"/>
  <c r="L53"/>
  <c r="N53"/>
  <c r="P53"/>
  <c r="D54"/>
  <c r="F54"/>
  <c r="D55"/>
  <c r="D56"/>
  <c r="F56"/>
  <c r="H56"/>
  <c r="J56"/>
  <c r="L56"/>
  <c r="N56"/>
  <c r="P56"/>
  <c r="D57"/>
  <c r="F57"/>
  <c r="H57"/>
  <c r="J57"/>
  <c r="L57"/>
  <c r="N57"/>
  <c r="P57"/>
  <c r="D58"/>
  <c r="F58"/>
  <c r="H58"/>
  <c r="J58"/>
  <c r="L58"/>
  <c r="N58"/>
  <c r="P58"/>
  <c r="D59"/>
  <c r="F59"/>
  <c r="H59"/>
  <c r="J59"/>
  <c r="L59"/>
  <c r="N59"/>
  <c r="P59"/>
  <c r="D60"/>
  <c r="F60"/>
  <c r="H60"/>
  <c r="J60"/>
  <c r="L60"/>
  <c r="N60"/>
  <c r="P60"/>
  <c r="D61"/>
  <c r="F61"/>
  <c r="H61"/>
  <c r="J61"/>
  <c r="L61"/>
  <c r="N61"/>
  <c r="P61"/>
  <c r="D62"/>
  <c r="F62"/>
  <c r="H62"/>
  <c r="J62"/>
  <c r="L62"/>
  <c r="N62"/>
  <c r="P62"/>
  <c r="D63"/>
  <c r="F63"/>
  <c r="H63"/>
  <c r="J63"/>
  <c r="L63"/>
  <c r="N63"/>
  <c r="P63"/>
  <c r="D64"/>
  <c r="F64"/>
  <c r="H64"/>
  <c r="J64"/>
  <c r="L64"/>
  <c r="N64"/>
  <c r="P64"/>
  <c r="D65"/>
  <c r="F65"/>
  <c r="H65"/>
  <c r="J65"/>
  <c r="L65"/>
  <c r="N65"/>
  <c r="P65"/>
  <c r="D66"/>
  <c r="F66"/>
  <c r="H66"/>
  <c r="J66"/>
  <c r="L66"/>
  <c r="N66"/>
  <c r="P66"/>
  <c r="D67"/>
  <c r="F67"/>
  <c r="H67"/>
  <c r="J67"/>
  <c r="L67"/>
  <c r="N67"/>
  <c r="P67"/>
  <c r="D68"/>
  <c r="F68"/>
  <c r="H68"/>
  <c r="J68"/>
  <c r="L68"/>
  <c r="N68"/>
  <c r="P68"/>
  <c r="D69"/>
  <c r="F69"/>
  <c r="H69"/>
  <c r="J69"/>
  <c r="L69"/>
  <c r="N69"/>
  <c r="P69"/>
  <c r="D70"/>
  <c r="F70"/>
  <c r="H70"/>
  <c r="J70"/>
  <c r="L70"/>
  <c r="N70"/>
  <c r="P70"/>
  <c r="D71"/>
  <c r="F71"/>
  <c r="H71"/>
  <c r="J71"/>
  <c r="L71"/>
  <c r="N71"/>
  <c r="P71"/>
  <c r="D73"/>
  <c r="F73"/>
  <c r="D74"/>
  <c r="F74"/>
  <c r="H74"/>
  <c r="J74"/>
  <c r="L74"/>
  <c r="N74"/>
  <c r="P74"/>
  <c r="D75"/>
  <c r="F75"/>
  <c r="H75"/>
  <c r="J75"/>
  <c r="L75"/>
  <c r="N75"/>
  <c r="P75"/>
  <c r="D76"/>
  <c r="D77"/>
  <c r="F77"/>
  <c r="H77"/>
  <c r="J77"/>
  <c r="L77"/>
  <c r="N77"/>
  <c r="P77"/>
  <c r="D78"/>
  <c r="F78"/>
  <c r="H78"/>
  <c r="J78"/>
  <c r="L78"/>
  <c r="N78"/>
  <c r="P78"/>
  <c r="D79"/>
  <c r="F79"/>
  <c r="H79"/>
  <c r="J79"/>
  <c r="L79"/>
  <c r="N79"/>
  <c r="P79"/>
  <c r="D80"/>
  <c r="F80"/>
  <c r="H80"/>
  <c r="J80"/>
  <c r="L80"/>
  <c r="N80"/>
  <c r="P80"/>
  <c r="D81"/>
  <c r="F81"/>
  <c r="H81"/>
  <c r="J81"/>
  <c r="L81"/>
  <c r="N81"/>
  <c r="P81"/>
  <c r="D82"/>
  <c r="F82"/>
  <c r="H82"/>
  <c r="J82"/>
  <c r="L82"/>
  <c r="N82"/>
  <c r="P82"/>
  <c r="D83"/>
  <c r="F83"/>
  <c r="H83"/>
  <c r="J83"/>
  <c r="L83"/>
  <c r="N83"/>
  <c r="P83"/>
  <c r="D84"/>
  <c r="F84"/>
  <c r="H84"/>
  <c r="J84"/>
  <c r="L84"/>
  <c r="N84"/>
  <c r="P84"/>
  <c r="D85"/>
  <c r="F85"/>
  <c r="H85"/>
  <c r="J85"/>
  <c r="L85"/>
  <c r="N85"/>
  <c r="P85"/>
  <c r="D86"/>
  <c r="F86"/>
  <c r="H86"/>
  <c r="J86"/>
  <c r="L86"/>
  <c r="N86"/>
  <c r="P86"/>
  <c r="D87"/>
  <c r="F87"/>
  <c r="H87"/>
  <c r="J87"/>
  <c r="L87"/>
  <c r="N87"/>
  <c r="P87"/>
  <c r="D88"/>
  <c r="F88"/>
  <c r="H88"/>
  <c r="J88"/>
  <c r="L88"/>
  <c r="N88"/>
  <c r="P88"/>
  <c r="D89"/>
  <c r="F89"/>
  <c r="H89"/>
  <c r="J89"/>
  <c r="L89"/>
  <c r="N89"/>
  <c r="P89"/>
  <c r="D90"/>
  <c r="F90"/>
  <c r="H90"/>
  <c r="J90"/>
  <c r="L90"/>
  <c r="N90"/>
  <c r="P90"/>
  <c r="D91"/>
  <c r="F91"/>
  <c r="H91"/>
  <c r="J91"/>
  <c r="L91"/>
  <c r="N91"/>
  <c r="P91"/>
  <c r="D92"/>
  <c r="F92"/>
  <c r="H92"/>
  <c r="J92"/>
  <c r="L92"/>
  <c r="N92"/>
  <c r="P92"/>
  <c r="D94"/>
  <c r="D95"/>
  <c r="F95"/>
  <c r="H95"/>
  <c r="J95"/>
  <c r="L95"/>
  <c r="N95"/>
  <c r="P95"/>
  <c r="D96"/>
  <c r="F96"/>
  <c r="D97"/>
  <c r="F97"/>
  <c r="H97"/>
  <c r="J97"/>
  <c r="L97"/>
  <c r="N97"/>
  <c r="P97"/>
  <c r="D98"/>
  <c r="F98"/>
  <c r="H98"/>
  <c r="J98"/>
  <c r="L98"/>
  <c r="N98"/>
  <c r="P98"/>
  <c r="D99"/>
  <c r="F99"/>
  <c r="H99"/>
  <c r="J99"/>
  <c r="L99"/>
  <c r="N99"/>
  <c r="P99"/>
  <c r="D100"/>
  <c r="F100"/>
  <c r="H100"/>
  <c r="J100"/>
  <c r="L100"/>
  <c r="N100"/>
  <c r="P100"/>
  <c r="D101"/>
  <c r="F101"/>
  <c r="H101"/>
  <c r="J101"/>
  <c r="L101"/>
  <c r="N101"/>
  <c r="P101"/>
  <c r="D102"/>
  <c r="F102"/>
  <c r="H102"/>
  <c r="J102"/>
  <c r="L102"/>
  <c r="N102"/>
  <c r="P102"/>
  <c r="D103"/>
  <c r="F103"/>
  <c r="H103"/>
  <c r="J103"/>
  <c r="L103"/>
  <c r="N103"/>
  <c r="P103"/>
  <c r="D104"/>
  <c r="F104"/>
  <c r="H104"/>
  <c r="J104"/>
  <c r="L104"/>
  <c r="N104"/>
  <c r="P104"/>
  <c r="D105"/>
  <c r="F105"/>
  <c r="H105"/>
  <c r="J105"/>
  <c r="L105"/>
  <c r="N105"/>
  <c r="P105"/>
  <c r="D106"/>
  <c r="F106"/>
  <c r="H106"/>
  <c r="J106"/>
  <c r="L106"/>
  <c r="N106"/>
  <c r="P106"/>
  <c r="D107"/>
  <c r="F107"/>
  <c r="H107"/>
  <c r="J107"/>
  <c r="L107"/>
  <c r="N107"/>
  <c r="P107"/>
  <c r="D108"/>
  <c r="F108"/>
  <c r="H108"/>
  <c r="J108"/>
  <c r="L108"/>
  <c r="N108"/>
  <c r="P108"/>
  <c r="D109"/>
  <c r="F109"/>
  <c r="H109"/>
  <c r="J109"/>
  <c r="L109"/>
  <c r="N109"/>
  <c r="P109"/>
  <c r="D110"/>
  <c r="F110"/>
  <c r="H110"/>
  <c r="J110"/>
  <c r="L110"/>
  <c r="N110"/>
  <c r="P110"/>
  <c r="D111"/>
  <c r="F111"/>
  <c r="H111"/>
  <c r="J111"/>
  <c r="L111"/>
  <c r="N111"/>
  <c r="P111"/>
  <c r="D112"/>
  <c r="F112"/>
  <c r="H112"/>
  <c r="J112"/>
  <c r="L112"/>
  <c r="N112"/>
  <c r="P112"/>
  <c r="D113"/>
  <c r="F113"/>
  <c r="H113"/>
  <c r="J113"/>
  <c r="L113"/>
  <c r="N113"/>
  <c r="P113"/>
  <c r="D115"/>
  <c r="F115"/>
  <c r="H115"/>
  <c r="J115"/>
  <c r="L115"/>
  <c r="N115"/>
  <c r="P115"/>
  <c r="D116"/>
  <c r="F116"/>
  <c r="H116"/>
  <c r="J116"/>
  <c r="L116"/>
  <c r="N116"/>
  <c r="P116"/>
  <c r="D117"/>
  <c r="F117"/>
  <c r="H117"/>
  <c r="J117"/>
  <c r="L117"/>
  <c r="N117"/>
  <c r="P117"/>
  <c r="D118"/>
  <c r="F118"/>
  <c r="H118"/>
  <c r="J118"/>
  <c r="L118"/>
  <c r="N118"/>
  <c r="P118"/>
  <c r="D119"/>
  <c r="F119"/>
  <c r="H119"/>
  <c r="J119"/>
  <c r="L119"/>
  <c r="N119"/>
  <c r="P119"/>
  <c r="D120"/>
  <c r="F120"/>
  <c r="H120"/>
  <c r="J120"/>
  <c r="L120"/>
  <c r="N120"/>
  <c r="P120"/>
  <c r="D121"/>
  <c r="F121"/>
  <c r="H121"/>
  <c r="J121"/>
  <c r="L121"/>
  <c r="N121"/>
  <c r="P121"/>
  <c r="D122"/>
  <c r="F122"/>
  <c r="H122"/>
  <c r="J122"/>
  <c r="L122"/>
  <c r="N122"/>
  <c r="P122"/>
  <c r="D123"/>
  <c r="F123"/>
  <c r="H123"/>
  <c r="J123"/>
  <c r="L123"/>
  <c r="N123"/>
  <c r="P123"/>
  <c r="D124"/>
  <c r="F124"/>
  <c r="H124"/>
  <c r="J124"/>
  <c r="L124"/>
  <c r="N124"/>
  <c r="P124"/>
  <c r="D125"/>
  <c r="F125"/>
  <c r="H125"/>
  <c r="J125"/>
  <c r="L125"/>
  <c r="N125"/>
  <c r="P125"/>
  <c r="D126"/>
  <c r="F126"/>
  <c r="H126"/>
  <c r="J126"/>
  <c r="L126"/>
  <c r="N126"/>
  <c r="P126"/>
  <c r="D127"/>
  <c r="F127"/>
  <c r="H127"/>
  <c r="J127"/>
  <c r="L127"/>
  <c r="N127"/>
  <c r="P127"/>
  <c r="D128"/>
  <c r="F128"/>
  <c r="H128"/>
  <c r="J128"/>
  <c r="L128"/>
  <c r="N128"/>
  <c r="P128"/>
  <c r="D129"/>
  <c r="F129"/>
  <c r="H129"/>
  <c r="J129"/>
  <c r="L129"/>
  <c r="N129"/>
  <c r="P129"/>
  <c r="D130"/>
  <c r="F130"/>
  <c r="H130"/>
  <c r="J130"/>
  <c r="L130"/>
  <c r="N130"/>
  <c r="P130"/>
  <c r="D131"/>
  <c r="F131"/>
  <c r="H131"/>
  <c r="J131"/>
  <c r="L131"/>
  <c r="N131"/>
  <c r="P131"/>
  <c r="D132"/>
  <c r="F132"/>
  <c r="H132"/>
  <c r="J132"/>
  <c r="L132"/>
  <c r="N132"/>
  <c r="P132"/>
  <c r="D133"/>
  <c r="F133"/>
  <c r="H133"/>
  <c r="J133"/>
  <c r="L133"/>
  <c r="N133"/>
  <c r="P133"/>
  <c r="D134"/>
  <c r="F134"/>
  <c r="H134"/>
  <c r="J134"/>
  <c r="L134"/>
  <c r="N134"/>
  <c r="P134"/>
  <c r="D137"/>
  <c r="D138"/>
  <c r="F138"/>
  <c r="H138"/>
  <c r="J138"/>
  <c r="L138"/>
  <c r="N138"/>
  <c r="P138"/>
  <c r="D139"/>
  <c r="F139"/>
  <c r="H139"/>
  <c r="J139"/>
  <c r="L139"/>
  <c r="N139"/>
  <c r="P139"/>
  <c r="D141"/>
  <c r="F141"/>
  <c r="H141"/>
  <c r="J141"/>
  <c r="L141"/>
  <c r="N141"/>
  <c r="P141"/>
  <c r="D142"/>
  <c r="F142"/>
  <c r="H142"/>
  <c r="J142"/>
  <c r="L142"/>
  <c r="N142"/>
  <c r="P142"/>
  <c r="D143"/>
  <c r="F143"/>
  <c r="H143"/>
  <c r="D144"/>
  <c r="F144"/>
  <c r="H144"/>
  <c r="J144"/>
  <c r="L144"/>
  <c r="N144"/>
  <c r="P144"/>
  <c r="D145"/>
  <c r="F145"/>
  <c r="H145"/>
  <c r="J145"/>
  <c r="L145"/>
  <c r="N145"/>
  <c r="P145"/>
  <c r="D146"/>
  <c r="F146"/>
  <c r="H146"/>
  <c r="J146"/>
  <c r="L146"/>
  <c r="N146"/>
  <c r="P146"/>
  <c r="D147"/>
  <c r="F147"/>
  <c r="D148"/>
  <c r="F148"/>
  <c r="H148"/>
  <c r="J148"/>
  <c r="L148"/>
  <c r="N148"/>
  <c r="P148"/>
  <c r="D149"/>
  <c r="F149"/>
  <c r="H149"/>
  <c r="J149"/>
  <c r="L149"/>
  <c r="N149"/>
  <c r="P149"/>
  <c r="D150"/>
  <c r="F150"/>
  <c r="H150"/>
  <c r="J150"/>
  <c r="L150"/>
  <c r="N150"/>
  <c r="P150"/>
  <c r="D151"/>
  <c r="F151"/>
  <c r="H151"/>
  <c r="J151"/>
  <c r="L151"/>
  <c r="N151"/>
  <c r="P151"/>
  <c r="D152"/>
  <c r="F152"/>
  <c r="H152"/>
  <c r="J152"/>
  <c r="L152"/>
  <c r="N152"/>
  <c r="P152"/>
  <c r="D153"/>
  <c r="F153"/>
  <c r="H153"/>
  <c r="J153"/>
  <c r="L153"/>
  <c r="N153"/>
  <c r="P153"/>
  <c r="D154"/>
  <c r="F154"/>
  <c r="H154"/>
  <c r="J154"/>
  <c r="L154"/>
  <c r="N154"/>
  <c r="P154"/>
  <c r="D155"/>
  <c r="F155"/>
  <c r="H155"/>
  <c r="J155"/>
  <c r="L155"/>
  <c r="N155"/>
  <c r="P155"/>
  <c r="D156"/>
  <c r="F156"/>
  <c r="H156"/>
  <c r="J156"/>
  <c r="L156"/>
  <c r="N156"/>
  <c r="P156"/>
  <c r="D157"/>
  <c r="F157"/>
  <c r="H157"/>
  <c r="J157"/>
  <c r="L157"/>
  <c r="N157"/>
  <c r="P157"/>
  <c r="D158"/>
  <c r="F158"/>
  <c r="H158"/>
  <c r="J158"/>
  <c r="L158"/>
  <c r="N158"/>
  <c r="P158"/>
  <c r="D159"/>
  <c r="F159"/>
  <c r="H159"/>
  <c r="J159"/>
  <c r="L159"/>
  <c r="N159"/>
  <c r="P159"/>
  <c r="D160"/>
  <c r="F160"/>
  <c r="H160"/>
  <c r="J160"/>
  <c r="L160"/>
  <c r="N160"/>
  <c r="P160"/>
  <c r="D162"/>
  <c r="F162"/>
  <c r="D163"/>
  <c r="F163"/>
  <c r="H163"/>
  <c r="J163"/>
  <c r="L163"/>
  <c r="N163"/>
  <c r="P163"/>
  <c r="D164"/>
  <c r="F164"/>
  <c r="H164"/>
  <c r="J164"/>
  <c r="L164"/>
  <c r="N164"/>
  <c r="P164"/>
  <c r="D165"/>
  <c r="F165"/>
  <c r="H165"/>
  <c r="J165"/>
  <c r="L165"/>
  <c r="N165"/>
  <c r="P165"/>
  <c r="D166"/>
  <c r="F166"/>
  <c r="H166"/>
  <c r="J166"/>
  <c r="L166"/>
  <c r="N166"/>
  <c r="P166"/>
  <c r="D167"/>
  <c r="F167"/>
  <c r="H167"/>
  <c r="J167"/>
  <c r="L167"/>
  <c r="N167"/>
  <c r="P167"/>
  <c r="D168"/>
  <c r="F168"/>
  <c r="H168"/>
  <c r="J168"/>
  <c r="L168"/>
  <c r="N168"/>
  <c r="P168"/>
  <c r="D169"/>
  <c r="F169"/>
  <c r="H169"/>
  <c r="J169"/>
  <c r="L169"/>
  <c r="N169"/>
  <c r="P169"/>
  <c r="D170"/>
  <c r="F170"/>
  <c r="H170"/>
  <c r="J170"/>
  <c r="L170"/>
  <c r="N170"/>
  <c r="P170"/>
  <c r="D171"/>
  <c r="F171"/>
  <c r="H171"/>
  <c r="J171"/>
  <c r="L171"/>
  <c r="N171"/>
  <c r="P171"/>
  <c r="D172"/>
  <c r="F172"/>
  <c r="H172"/>
  <c r="J172"/>
  <c r="L172"/>
  <c r="N172"/>
  <c r="P172"/>
  <c r="D173"/>
  <c r="F173"/>
  <c r="H173"/>
  <c r="J173"/>
  <c r="L173"/>
  <c r="N173"/>
  <c r="P173"/>
  <c r="D174"/>
  <c r="F174"/>
  <c r="H174"/>
  <c r="J174"/>
  <c r="L174"/>
  <c r="N174"/>
  <c r="P174"/>
  <c r="D175"/>
  <c r="F175"/>
  <c r="H175"/>
  <c r="J175"/>
  <c r="L175"/>
  <c r="N175"/>
  <c r="P175"/>
  <c r="D176"/>
  <c r="F176"/>
  <c r="H176"/>
  <c r="J176"/>
  <c r="L176"/>
  <c r="N176"/>
  <c r="P176"/>
  <c r="D177"/>
  <c r="F177"/>
  <c r="H177"/>
  <c r="J177"/>
  <c r="L177"/>
  <c r="N177"/>
  <c r="P177"/>
  <c r="D178"/>
  <c r="F178"/>
  <c r="H178"/>
  <c r="J178"/>
  <c r="L178"/>
  <c r="N178"/>
  <c r="P178"/>
  <c r="D179"/>
  <c r="F179"/>
  <c r="H179"/>
  <c r="J179"/>
  <c r="L179"/>
  <c r="N179"/>
  <c r="P179"/>
  <c r="D180"/>
  <c r="F180"/>
  <c r="H180"/>
  <c r="J180"/>
  <c r="L180"/>
  <c r="N180"/>
  <c r="P180"/>
  <c r="D181"/>
  <c r="F181"/>
  <c r="H181"/>
  <c r="J181"/>
  <c r="L181"/>
  <c r="N181"/>
  <c r="P181"/>
  <c r="B183"/>
  <c r="D183"/>
  <c r="B136"/>
  <c r="B135"/>
  <c r="B140"/>
  <c r="B12"/>
  <c r="B30"/>
  <c r="B51"/>
  <c r="B72"/>
  <c r="B93"/>
  <c r="B114"/>
  <c r="D114"/>
  <c r="B161"/>
  <c r="D136"/>
  <c r="F136"/>
  <c r="D184"/>
  <c r="F184"/>
  <c r="H184"/>
  <c r="J184"/>
  <c r="L184"/>
  <c r="N184"/>
  <c r="P184"/>
  <c r="F246"/>
  <c r="H246"/>
  <c r="J246"/>
  <c r="L246"/>
  <c r="N246"/>
  <c r="P246"/>
  <c r="D30"/>
  <c r="D247"/>
  <c r="F247"/>
  <c r="H247"/>
  <c r="J247"/>
  <c r="L247"/>
  <c r="F227"/>
  <c r="H227"/>
  <c r="J227"/>
  <c r="L227"/>
  <c r="N227"/>
  <c r="P227"/>
  <c r="F228"/>
  <c r="H228"/>
  <c r="J228"/>
  <c r="L228"/>
  <c r="N228"/>
  <c r="P228"/>
  <c r="D226"/>
  <c r="F226"/>
  <c r="H226"/>
  <c r="J226"/>
  <c r="L226"/>
  <c r="N226"/>
  <c r="B182"/>
  <c r="C226"/>
  <c r="C307"/>
  <c r="F268"/>
  <c r="H268"/>
  <c r="J268"/>
  <c r="L268"/>
  <c r="N268"/>
  <c r="J143"/>
  <c r="L143"/>
  <c r="N143"/>
  <c r="P143"/>
  <c r="H73"/>
  <c r="J73"/>
  <c r="L73"/>
  <c r="N73"/>
  <c r="P73"/>
  <c r="H136"/>
  <c r="J136"/>
  <c r="L136"/>
  <c r="N136"/>
  <c r="P136"/>
  <c r="H96"/>
  <c r="J96"/>
  <c r="L96"/>
  <c r="N96"/>
  <c r="P96"/>
  <c r="H15"/>
  <c r="J15"/>
  <c r="L15"/>
  <c r="N15"/>
  <c r="P15"/>
  <c r="D12"/>
  <c r="F137"/>
  <c r="H137"/>
  <c r="J137"/>
  <c r="L137"/>
  <c r="N137"/>
  <c r="P137"/>
  <c r="D135"/>
  <c r="D182"/>
  <c r="F183"/>
  <c r="F94"/>
  <c r="D93"/>
  <c r="F76"/>
  <c r="D72"/>
  <c r="F55"/>
  <c r="H55"/>
  <c r="J55"/>
  <c r="L55"/>
  <c r="N55"/>
  <c r="P55"/>
  <c r="D51"/>
  <c r="D140"/>
  <c r="D307"/>
  <c r="D311"/>
  <c r="D161"/>
  <c r="P226"/>
  <c r="P268"/>
  <c r="B307"/>
  <c r="F289"/>
  <c r="P289"/>
  <c r="N247"/>
  <c r="P247"/>
  <c r="F114"/>
  <c r="H114"/>
  <c r="J114"/>
  <c r="L114"/>
  <c r="N114"/>
  <c r="P114"/>
  <c r="H147"/>
  <c r="J147"/>
  <c r="L147"/>
  <c r="N147"/>
  <c r="P147"/>
  <c r="F140"/>
  <c r="H140"/>
  <c r="J140"/>
  <c r="L140"/>
  <c r="N140"/>
  <c r="P140"/>
  <c r="F161"/>
  <c r="H161"/>
  <c r="J161"/>
  <c r="L161"/>
  <c r="N161"/>
  <c r="P161"/>
  <c r="H162"/>
  <c r="J162"/>
  <c r="L162"/>
  <c r="N162"/>
  <c r="P162"/>
  <c r="N205"/>
  <c r="P205"/>
  <c r="H54"/>
  <c r="J54"/>
  <c r="L54"/>
  <c r="N54"/>
  <c r="P54"/>
  <c r="H32"/>
  <c r="J32"/>
  <c r="L32"/>
  <c r="N32"/>
  <c r="P32"/>
  <c r="F30"/>
  <c r="H30"/>
  <c r="J30"/>
  <c r="L30"/>
  <c r="N30"/>
  <c r="P30"/>
  <c r="F12"/>
  <c r="H14"/>
  <c r="J14"/>
  <c r="L14"/>
  <c r="N14"/>
  <c r="P14"/>
  <c r="M307"/>
  <c r="F72"/>
  <c r="H72"/>
  <c r="J72"/>
  <c r="L72"/>
  <c r="N72"/>
  <c r="P72"/>
  <c r="H76"/>
  <c r="J76"/>
  <c r="L76"/>
  <c r="N76"/>
  <c r="P76"/>
  <c r="H94"/>
  <c r="J94"/>
  <c r="L94"/>
  <c r="N94"/>
  <c r="P94"/>
  <c r="F93"/>
  <c r="H93"/>
  <c r="J93"/>
  <c r="L93"/>
  <c r="N93"/>
  <c r="P93"/>
  <c r="F182"/>
  <c r="H182"/>
  <c r="J182"/>
  <c r="L182"/>
  <c r="N182"/>
  <c r="P182"/>
  <c r="H183"/>
  <c r="J183"/>
  <c r="L183"/>
  <c r="N183"/>
  <c r="P183"/>
  <c r="F51"/>
  <c r="H51"/>
  <c r="J51"/>
  <c r="L51"/>
  <c r="N51"/>
  <c r="P51"/>
  <c r="F135"/>
  <c r="H135"/>
  <c r="J135"/>
  <c r="L135"/>
  <c r="N135"/>
  <c r="P135"/>
  <c r="H12"/>
  <c r="F307"/>
  <c r="J12"/>
  <c r="H307"/>
  <c r="J307"/>
  <c r="L12"/>
  <c r="L307"/>
  <c r="N307"/>
  <c r="P307"/>
  <c r="N12"/>
  <c r="P12"/>
</calcChain>
</file>

<file path=xl/sharedStrings.xml><?xml version="1.0" encoding="utf-8"?>
<sst xmlns="http://schemas.openxmlformats.org/spreadsheetml/2006/main" count="318" uniqueCount="50">
  <si>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</si>
  <si>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</si>
  <si>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</si>
  <si>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</si>
  <si>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</si>
  <si>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</si>
  <si>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</si>
  <si>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</si>
  <si>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</si>
  <si>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</si>
  <si>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</si>
  <si>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</si>
  <si>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</si>
  <si>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</si>
  <si>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</si>
  <si>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</si>
  <si>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</si>
  <si>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</si>
  <si>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</si>
  <si>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</si>
  <si>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</si>
  <si>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</si>
  <si>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городской округ г.Переславль- Залесский</t>
  </si>
  <si>
    <t>РАСПРЕДЕЛЕНИЕ</t>
  </si>
  <si>
    <t xml:space="preserve">на 2010 год </t>
  </si>
  <si>
    <t>2010 год       (тыс. руб.)</t>
  </si>
  <si>
    <t>1. Субвенция на осуществление первичного воинского учета на территориях, где отсутствуют военные комиссариаты</t>
  </si>
  <si>
    <t xml:space="preserve">ВСЕГО </t>
  </si>
  <si>
    <t xml:space="preserve">3. Субвенция на выплату единовременного пособия при всех формах устройства детей, лишенных родительского попечения, в семью </t>
  </si>
  <si>
    <t xml:space="preserve">6.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</si>
  <si>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6.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</si>
  <si>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 xml:space="preserve">7. Субвенция на оплату жилищно-коммунальных услуг отдельным категориям граждан в соответствии с федеральным законодательством </t>
  </si>
  <si>
    <t>5. Субвенция на предоставление мер социальной поддержки гражданам, награжденным знаком  "Почетный донор России" ("Почетный донор СССР"), в части ежегодной денежной выплаты</t>
  </si>
  <si>
    <t>9. Субвенция на выполнение государственного задания по оказанию высокотехнологичной медицинской помощи населению Ярославской области</t>
  </si>
  <si>
    <t>2. Субвенция на осуществление полномочий на государственную регистрацию актов гражданского состояния</t>
  </si>
  <si>
    <t xml:space="preserve">8. Субвенция на выплаты медицинскому персоналу фельдшерско-акушерских пунктов, врачам, фельдшерам и медицинским сестрам скорой медицинской помощи </t>
  </si>
  <si>
    <t>Уточнение</t>
  </si>
  <si>
    <t>10.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</si>
  <si>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11. 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</si>
  <si>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12. Субвенция  на содержание ребенка в семье опекуна и приемной семье, а также вознаграждение, причитающееся приемному родителю</t>
  </si>
  <si>
    <t>13. Субвенция на социальную поддержку отдельных категорий  граждан</t>
  </si>
  <si>
    <t>14. Субвенция на осуществление полномочий по подготовке и проведению Всероссийской переписи населения 2010 года</t>
  </si>
  <si>
    <t xml:space="preserve">субвенций бюджетам муниципальных районов                                   (городских округов) Ярославской области на осуществление государственных полномочий  Российской Федерации                                                 и государственных полномочий Ярославской области, софинансируемых за счет средств федерального бюджета, </t>
  </si>
  <si>
    <t>уточнение июня</t>
  </si>
  <si>
    <t>уточнение</t>
  </si>
  <si>
    <t>15.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</si>
  <si>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4.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</si>
  <si>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поправки</t>
  </si>
  <si>
    <t>Приложение 4</t>
  </si>
  <si>
    <t>от 21.12.2010 № 52-з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</si>
</sst>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8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164" fontId="5" fillId="0" borderId="1" xfId="1" applyNumberFormat="1" applyFont="1" applyFill="1" applyBorder="1" applyAlignment="1">
      <alignment wrapText="1"/>
    </xf>
    <xf numFmtId="164" fontId="2" fillId="0" borderId="1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2" fillId="0" borderId="3" xfId="1" applyNumberFormat="1" applyFont="1" applyFill="1" applyBorder="1" applyAlignment="1"/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3" fillId="0" borderId="1" xfId="0" applyFont="1" applyFill="1" applyBorder="1"/>
    <xf numFmtId="164" fontId="2" fillId="0" borderId="1" xfId="0" applyNumberFormat="1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5" fontId="2" fillId="0" borderId="1" xfId="1" applyNumberFormat="1" applyFont="1" applyFill="1" applyBorder="1" applyAlignment="1"/>
    <xf numFmtId="164" fontId="3" fillId="0" borderId="0" xfId="0" applyNumberFormat="1" applyFont="1" applyFill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2" fillId="0" borderId="1" xfId="0" applyNumberFormat="1" applyFont="1" applyFill="1" applyBorder="1"/>
    <xf numFmtId="1" fontId="5" fillId="0" borderId="1" xfId="0" applyNumberFormat="1" applyFont="1" applyFill="1" applyBorder="1"/>
    <xf numFmtId="1" fontId="2" fillId="0" borderId="1" xfId="1" applyNumberFormat="1" applyFont="1" applyFill="1" applyBorder="1" applyAlignment="1"/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wrapText="1"/>
    </xf>
    <xf numFmtId="3" fontId="2" fillId="0" borderId="1" xfId="0" applyNumberFormat="1" applyFont="1" applyFill="1" applyBorder="1"/>
    <xf numFmtId="3" fontId="2" fillId="0" borderId="1" xfId="1" applyNumberFormat="1" applyFont="1" applyFill="1" applyBorder="1" applyAlignment="1"/>
    <xf numFmtId="0" fontId="6" fillId="0" borderId="1" xfId="0" applyFont="1" applyFill="1" applyBorder="1" applyAlignment="1">
      <alignment vertical="top" wrapText="1"/>
    </xf>
    <xf numFmtId="164" fontId="6" fillId="0" borderId="4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wrapText="1"/>
    </xf>
    <xf numFmtId="165" fontId="6" fillId="0" borderId="4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7" fillId="0" borderId="1" xfId="0" applyFont="1" applyFill="1" applyBorder="1"/>
    <xf numFmtId="164" fontId="7" fillId="0" borderId="4" xfId="0" applyNumberFormat="1" applyFont="1" applyFill="1" applyBorder="1"/>
    <xf numFmtId="0" fontId="1" fillId="0" borderId="1" xfId="0" applyFont="1" applyFill="1" applyBorder="1"/>
    <xf numFmtId="164" fontId="7" fillId="0" borderId="1" xfId="0" applyNumberFormat="1" applyFont="1" applyFill="1" applyBorder="1"/>
    <xf numFmtId="165" fontId="7" fillId="0" borderId="1" xfId="0" applyNumberFormat="1" applyFont="1" applyFill="1" applyBorder="1"/>
    <xf numFmtId="164" fontId="7" fillId="0" borderId="1" xfId="0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164" fontId="5" fillId="0" borderId="4" xfId="1" applyNumberFormat="1" applyFont="1" applyFill="1" applyBorder="1" applyAlignment="1">
      <alignment wrapText="1"/>
    </xf>
    <xf numFmtId="164" fontId="7" fillId="0" borderId="4" xfId="1" applyNumberFormat="1" applyFont="1" applyFill="1" applyBorder="1" applyAlignment="1"/>
    <xf numFmtId="1" fontId="7" fillId="0" borderId="1" xfId="1" applyNumberFormat="1" applyFont="1" applyFill="1" applyBorder="1" applyAlignment="1"/>
    <xf numFmtId="3" fontId="7" fillId="0" borderId="1" xfId="1" applyNumberFormat="1" applyFont="1" applyFill="1" applyBorder="1" applyAlignment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1"/>
  <sheetViews>
    <sheetView tabSelected="1" view="pageBreakPreview" zoomScaleNormal="100" zoomScaleSheetLayoutView="100" workbookViewId="0">
      <selection activeCell="A4" sqref="A4"/>
    </sheetView>
  </sheetViews>
  <sheetFormatPr defaultColWidth="9.1640625" defaultRowHeight="12.75"/>
  <cols>
    <col min="1" max="1" width="70" style="1" bestFit="1" customWidth="1"/>
    <col min="2" max="3" width="15.6640625" style="1" hidden="1" customWidth="1"/>
    <col min="4" max="4" width="16" style="1" hidden="1" customWidth="1"/>
    <col min="5" max="5" width="13.83203125" style="1" hidden="1" customWidth="1"/>
    <col min="6" max="6" width="14.6640625" style="1" hidden="1" customWidth="1"/>
    <col min="7" max="7" width="13" style="22" hidden="1" customWidth="1"/>
    <col min="8" max="8" width="14.6640625" style="1" hidden="1" customWidth="1"/>
    <col min="9" max="9" width="13" style="28" hidden="1" customWidth="1"/>
    <col min="10" max="10" width="16" style="21" hidden="1" customWidth="1"/>
    <col min="11" max="11" width="12" style="28" hidden="1" customWidth="1"/>
    <col min="12" max="12" width="14.6640625" style="21" hidden="1" customWidth="1"/>
    <col min="13" max="13" width="13.83203125" style="21" hidden="1" customWidth="1"/>
    <col min="14" max="14" width="14.6640625" style="21" hidden="1" customWidth="1"/>
    <col min="15" max="15" width="12.6640625" style="21" hidden="1" customWidth="1"/>
    <col min="16" max="16" width="16" style="21" customWidth="1"/>
    <col min="17" max="16384" width="9.1640625" style="1"/>
  </cols>
  <sheetData>
    <row r="1" spans="1:16" ht="15.75">
      <c r="A1" s="56" t="s">
        <v>48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1:16" ht="15.75">
      <c r="A2" s="56" t="s">
        <v>21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spans="1:16" ht="15.75">
      <c r="A3" s="56" t="s">
        <v>49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16" ht="15.7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16" ht="15.75">
      <c r="A5" s="48"/>
      <c r="B5" s="48"/>
    </row>
    <row r="6" spans="1:16" hidden="1"/>
    <row r="7" spans="1:16" ht="18.75">
      <c r="A7" s="55" t="s">
        <v>23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16" ht="96" customHeight="1">
      <c r="A8" s="57" t="s">
        <v>42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ht="18.75" customHeight="1">
      <c r="A9" s="55" t="s">
        <v>24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1.25" customHeight="1">
      <c r="A10" s="47"/>
      <c r="B10" s="47"/>
    </row>
    <row r="11" spans="1:16" ht="31.5">
      <c r="A11" s="4" t="s">
        <v>0</v>
      </c>
      <c r="B11" s="4" t="s">
        <v>25</v>
      </c>
      <c r="C11" s="4" t="s">
        <v>36</v>
      </c>
      <c r="D11" s="4" t="s">
        <v>25</v>
      </c>
      <c r="E11" s="4" t="s">
        <v>36</v>
      </c>
      <c r="F11" s="4" t="s">
        <v>25</v>
      </c>
      <c r="G11" s="23" t="s">
        <v>43</v>
      </c>
      <c r="H11" s="4" t="s">
        <v>25</v>
      </c>
      <c r="I11" s="29" t="s">
        <v>44</v>
      </c>
      <c r="J11" s="45" t="s">
        <v>25</v>
      </c>
      <c r="K11" s="29" t="s">
        <v>47</v>
      </c>
      <c r="L11" s="45" t="s">
        <v>25</v>
      </c>
      <c r="M11" s="45" t="s">
        <v>44</v>
      </c>
      <c r="N11" s="45" t="s">
        <v>25</v>
      </c>
      <c r="O11" s="45" t="s">
        <v>47</v>
      </c>
      <c r="P11" s="45" t="s">
        <v>25</v>
      </c>
    </row>
    <row r="12" spans="1:16" s="3" customFormat="1" ht="47.25" hidden="1">
      <c r="A12" s="5" t="s">
        <v>26</v>
      </c>
      <c r="B12" s="8">
        <f t="shared" ref="B12:G12" si="0">SUM(B13:B29)</f>
        <v>9314</v>
      </c>
      <c r="C12" s="8">
        <f t="shared" si="0"/>
        <v>0</v>
      </c>
      <c r="D12" s="8">
        <f t="shared" si="0"/>
        <v>9314</v>
      </c>
      <c r="E12" s="8">
        <f t="shared" si="0"/>
        <v>0</v>
      </c>
      <c r="F12" s="8">
        <f t="shared" si="0"/>
        <v>9314</v>
      </c>
      <c r="G12" s="24">
        <f t="shared" si="0"/>
        <v>0</v>
      </c>
      <c r="H12" s="8">
        <f>F12+G12</f>
        <v>9314</v>
      </c>
      <c r="I12" s="30">
        <f>SUM(I13:I29)</f>
        <v>0</v>
      </c>
      <c r="J12" s="8">
        <f>H12+I12</f>
        <v>9314</v>
      </c>
      <c r="K12" s="30">
        <f>SUM(K13:K29)</f>
        <v>0</v>
      </c>
      <c r="L12" s="8">
        <f>J12+K12</f>
        <v>9314</v>
      </c>
      <c r="M12" s="30">
        <f>SUM(M13:M29)</f>
        <v>0</v>
      </c>
      <c r="N12" s="8">
        <f>L12+M12</f>
        <v>9314</v>
      </c>
      <c r="O12" s="30">
        <f>SUM(O13:O29)</f>
        <v>0</v>
      </c>
      <c r="P12" s="8">
        <f>N12+O12</f>
        <v>9314</v>
      </c>
    </row>
    <row r="13" spans="1:16" ht="15.75" hidden="1">
      <c r="A13" s="2" t="s">
        <v>1</v>
      </c>
      <c r="B13" s="9">
        <v>1288</v>
      </c>
      <c r="C13" s="2">
        <v>-28</v>
      </c>
      <c r="D13" s="15">
        <f t="shared" ref="D13:D76" si="1">B13+C13</f>
        <v>1260</v>
      </c>
      <c r="E13" s="2"/>
      <c r="F13" s="15">
        <f t="shared" ref="F13:F29" si="2">D13+E13</f>
        <v>1260</v>
      </c>
      <c r="G13" s="25"/>
      <c r="H13" s="15">
        <f t="shared" ref="H13:H76" si="3">F13+G13</f>
        <v>1260</v>
      </c>
      <c r="I13" s="31"/>
      <c r="J13" s="15">
        <f t="shared" ref="J13:J76" si="4">H13+I13</f>
        <v>1260</v>
      </c>
      <c r="K13" s="31"/>
      <c r="L13" s="15">
        <f t="shared" ref="L13:L76" si="5">J13+K13</f>
        <v>1260</v>
      </c>
      <c r="M13" s="31"/>
      <c r="N13" s="15">
        <f t="shared" ref="N13:N76" si="6">L13+M13</f>
        <v>1260</v>
      </c>
      <c r="O13" s="31"/>
      <c r="P13" s="15">
        <f t="shared" ref="P13:P76" si="7">N13+O13</f>
        <v>1260</v>
      </c>
    </row>
    <row r="14" spans="1:16" ht="15.75" hidden="1">
      <c r="A14" s="2" t="s">
        <v>2</v>
      </c>
      <c r="B14" s="9">
        <v>1260</v>
      </c>
      <c r="C14" s="2">
        <v>-27</v>
      </c>
      <c r="D14" s="15">
        <f t="shared" si="1"/>
        <v>1233</v>
      </c>
      <c r="E14" s="2"/>
      <c r="F14" s="15">
        <f t="shared" si="2"/>
        <v>1233</v>
      </c>
      <c r="G14" s="25"/>
      <c r="H14" s="15">
        <f t="shared" si="3"/>
        <v>1233</v>
      </c>
      <c r="I14" s="31"/>
      <c r="J14" s="15">
        <f t="shared" si="4"/>
        <v>1233</v>
      </c>
      <c r="K14" s="31"/>
      <c r="L14" s="15">
        <f t="shared" si="5"/>
        <v>1233</v>
      </c>
      <c r="M14" s="31"/>
      <c r="N14" s="15">
        <f t="shared" si="6"/>
        <v>1233</v>
      </c>
      <c r="O14" s="31"/>
      <c r="P14" s="15">
        <f t="shared" si="7"/>
        <v>1233</v>
      </c>
    </row>
    <row r="15" spans="1:16" ht="15.75" hidden="1">
      <c r="A15" s="2" t="s">
        <v>3</v>
      </c>
      <c r="B15" s="9">
        <v>616</v>
      </c>
      <c r="C15" s="2">
        <v>-13</v>
      </c>
      <c r="D15" s="15">
        <f t="shared" si="1"/>
        <v>603</v>
      </c>
      <c r="E15" s="2"/>
      <c r="F15" s="15">
        <f t="shared" si="2"/>
        <v>603</v>
      </c>
      <c r="G15" s="25"/>
      <c r="H15" s="15">
        <f t="shared" si="3"/>
        <v>603</v>
      </c>
      <c r="I15" s="31"/>
      <c r="J15" s="15">
        <f t="shared" si="4"/>
        <v>603</v>
      </c>
      <c r="K15" s="31"/>
      <c r="L15" s="15">
        <f t="shared" si="5"/>
        <v>603</v>
      </c>
      <c r="M15" s="31"/>
      <c r="N15" s="15">
        <f t="shared" si="6"/>
        <v>603</v>
      </c>
      <c r="O15" s="31"/>
      <c r="P15" s="15">
        <f t="shared" si="7"/>
        <v>603</v>
      </c>
    </row>
    <row r="16" spans="1:16" ht="15.75" hidden="1">
      <c r="A16" s="2" t="s">
        <v>4</v>
      </c>
      <c r="B16" s="9">
        <v>532</v>
      </c>
      <c r="C16" s="2">
        <v>-11</v>
      </c>
      <c r="D16" s="15">
        <f t="shared" si="1"/>
        <v>521</v>
      </c>
      <c r="E16" s="2"/>
      <c r="F16" s="15">
        <f t="shared" si="2"/>
        <v>521</v>
      </c>
      <c r="G16" s="25"/>
      <c r="H16" s="15">
        <f t="shared" si="3"/>
        <v>521</v>
      </c>
      <c r="I16" s="31"/>
      <c r="J16" s="15">
        <f t="shared" si="4"/>
        <v>521</v>
      </c>
      <c r="K16" s="31"/>
      <c r="L16" s="15">
        <f t="shared" si="5"/>
        <v>521</v>
      </c>
      <c r="M16" s="31"/>
      <c r="N16" s="15">
        <f t="shared" si="6"/>
        <v>521</v>
      </c>
      <c r="O16" s="31"/>
      <c r="P16" s="15">
        <f t="shared" si="7"/>
        <v>521</v>
      </c>
    </row>
    <row r="17" spans="1:16" ht="15.75" hidden="1">
      <c r="A17" s="2" t="s">
        <v>5</v>
      </c>
      <c r="B17" s="9">
        <v>112</v>
      </c>
      <c r="C17" s="2">
        <v>-4</v>
      </c>
      <c r="D17" s="15">
        <f t="shared" si="1"/>
        <v>108</v>
      </c>
      <c r="E17" s="2"/>
      <c r="F17" s="15">
        <f t="shared" si="2"/>
        <v>108</v>
      </c>
      <c r="G17" s="25"/>
      <c r="H17" s="15">
        <f t="shared" si="3"/>
        <v>108</v>
      </c>
      <c r="I17" s="31"/>
      <c r="J17" s="15">
        <f t="shared" si="4"/>
        <v>108</v>
      </c>
      <c r="K17" s="31"/>
      <c r="L17" s="15">
        <f t="shared" si="5"/>
        <v>108</v>
      </c>
      <c r="M17" s="31"/>
      <c r="N17" s="15">
        <f t="shared" si="6"/>
        <v>108</v>
      </c>
      <c r="O17" s="31"/>
      <c r="P17" s="15">
        <f t="shared" si="7"/>
        <v>108</v>
      </c>
    </row>
    <row r="18" spans="1:16" ht="15.75" hidden="1">
      <c r="A18" s="2" t="s">
        <v>6</v>
      </c>
      <c r="B18" s="9">
        <v>224</v>
      </c>
      <c r="C18" s="2">
        <v>-5</v>
      </c>
      <c r="D18" s="15">
        <f t="shared" si="1"/>
        <v>219</v>
      </c>
      <c r="E18" s="2"/>
      <c r="F18" s="15">
        <f t="shared" si="2"/>
        <v>219</v>
      </c>
      <c r="G18" s="25"/>
      <c r="H18" s="15">
        <f t="shared" si="3"/>
        <v>219</v>
      </c>
      <c r="I18" s="31"/>
      <c r="J18" s="15">
        <f t="shared" si="4"/>
        <v>219</v>
      </c>
      <c r="K18" s="31"/>
      <c r="L18" s="15">
        <f t="shared" si="5"/>
        <v>219</v>
      </c>
      <c r="M18" s="31"/>
      <c r="N18" s="15">
        <f t="shared" si="6"/>
        <v>219</v>
      </c>
      <c r="O18" s="31"/>
      <c r="P18" s="15">
        <f t="shared" si="7"/>
        <v>219</v>
      </c>
    </row>
    <row r="19" spans="1:16" ht="15.75" hidden="1">
      <c r="A19" s="2" t="s">
        <v>7</v>
      </c>
      <c r="B19" s="9">
        <v>112</v>
      </c>
      <c r="C19" s="2">
        <v>-3</v>
      </c>
      <c r="D19" s="15">
        <f t="shared" si="1"/>
        <v>109</v>
      </c>
      <c r="E19" s="2"/>
      <c r="F19" s="15">
        <f t="shared" si="2"/>
        <v>109</v>
      </c>
      <c r="G19" s="25"/>
      <c r="H19" s="15">
        <f t="shared" si="3"/>
        <v>109</v>
      </c>
      <c r="I19" s="31"/>
      <c r="J19" s="15">
        <f t="shared" si="4"/>
        <v>109</v>
      </c>
      <c r="K19" s="31"/>
      <c r="L19" s="15">
        <f t="shared" si="5"/>
        <v>109</v>
      </c>
      <c r="M19" s="31"/>
      <c r="N19" s="15">
        <f t="shared" si="6"/>
        <v>109</v>
      </c>
      <c r="O19" s="31"/>
      <c r="P19" s="15">
        <f t="shared" si="7"/>
        <v>109</v>
      </c>
    </row>
    <row r="20" spans="1:16" ht="15.75" hidden="1">
      <c r="A20" s="2" t="s">
        <v>8</v>
      </c>
      <c r="B20" s="9">
        <v>476</v>
      </c>
      <c r="C20" s="2">
        <v>-12</v>
      </c>
      <c r="D20" s="15">
        <f t="shared" si="1"/>
        <v>464</v>
      </c>
      <c r="E20" s="2"/>
      <c r="F20" s="15">
        <f t="shared" si="2"/>
        <v>464</v>
      </c>
      <c r="G20" s="25"/>
      <c r="H20" s="15">
        <f t="shared" si="3"/>
        <v>464</v>
      </c>
      <c r="I20" s="31"/>
      <c r="J20" s="15">
        <f t="shared" si="4"/>
        <v>464</v>
      </c>
      <c r="K20" s="31"/>
      <c r="L20" s="15">
        <f t="shared" si="5"/>
        <v>464</v>
      </c>
      <c r="M20" s="31"/>
      <c r="N20" s="15">
        <f t="shared" si="6"/>
        <v>464</v>
      </c>
      <c r="O20" s="31"/>
      <c r="P20" s="15">
        <f t="shared" si="7"/>
        <v>464</v>
      </c>
    </row>
    <row r="21" spans="1:16" ht="15.75" hidden="1">
      <c r="A21" s="2" t="s">
        <v>9</v>
      </c>
      <c r="B21" s="9">
        <v>420</v>
      </c>
      <c r="C21" s="2">
        <v>-9</v>
      </c>
      <c r="D21" s="15">
        <f t="shared" si="1"/>
        <v>411</v>
      </c>
      <c r="E21" s="2"/>
      <c r="F21" s="15">
        <f t="shared" si="2"/>
        <v>411</v>
      </c>
      <c r="G21" s="25"/>
      <c r="H21" s="15">
        <f t="shared" si="3"/>
        <v>411</v>
      </c>
      <c r="I21" s="31"/>
      <c r="J21" s="15">
        <f t="shared" si="4"/>
        <v>411</v>
      </c>
      <c r="K21" s="31"/>
      <c r="L21" s="15">
        <f t="shared" si="5"/>
        <v>411</v>
      </c>
      <c r="M21" s="31"/>
      <c r="N21" s="15">
        <f t="shared" si="6"/>
        <v>411</v>
      </c>
      <c r="O21" s="31"/>
      <c r="P21" s="15">
        <f t="shared" si="7"/>
        <v>411</v>
      </c>
    </row>
    <row r="22" spans="1:16" ht="15.75" hidden="1">
      <c r="A22" s="2" t="s">
        <v>10</v>
      </c>
      <c r="B22" s="9">
        <v>252</v>
      </c>
      <c r="C22" s="2">
        <v>-5</v>
      </c>
      <c r="D22" s="15">
        <f t="shared" si="1"/>
        <v>247</v>
      </c>
      <c r="E22" s="2"/>
      <c r="F22" s="15">
        <f t="shared" si="2"/>
        <v>247</v>
      </c>
      <c r="G22" s="25"/>
      <c r="H22" s="15">
        <f t="shared" si="3"/>
        <v>247</v>
      </c>
      <c r="I22" s="31"/>
      <c r="J22" s="15">
        <f t="shared" si="4"/>
        <v>247</v>
      </c>
      <c r="K22" s="31"/>
      <c r="L22" s="15">
        <f t="shared" si="5"/>
        <v>247</v>
      </c>
      <c r="M22" s="31"/>
      <c r="N22" s="15">
        <f t="shared" si="6"/>
        <v>247</v>
      </c>
      <c r="O22" s="31"/>
      <c r="P22" s="15">
        <f t="shared" si="7"/>
        <v>247</v>
      </c>
    </row>
    <row r="23" spans="1:16" ht="15.75" hidden="1">
      <c r="A23" s="2" t="s">
        <v>17</v>
      </c>
      <c r="B23" s="9">
        <v>336</v>
      </c>
      <c r="C23" s="2">
        <v>-8</v>
      </c>
      <c r="D23" s="15">
        <f t="shared" si="1"/>
        <v>328</v>
      </c>
      <c r="E23" s="2"/>
      <c r="F23" s="15">
        <f t="shared" si="2"/>
        <v>328</v>
      </c>
      <c r="G23" s="25"/>
      <c r="H23" s="15">
        <f t="shared" si="3"/>
        <v>328</v>
      </c>
      <c r="I23" s="31"/>
      <c r="J23" s="15">
        <f t="shared" si="4"/>
        <v>328</v>
      </c>
      <c r="K23" s="31"/>
      <c r="L23" s="15">
        <f t="shared" si="5"/>
        <v>328</v>
      </c>
      <c r="M23" s="31"/>
      <c r="N23" s="15">
        <f t="shared" si="6"/>
        <v>328</v>
      </c>
      <c r="O23" s="31"/>
      <c r="P23" s="15">
        <f t="shared" si="7"/>
        <v>328</v>
      </c>
    </row>
    <row r="24" spans="1:16" ht="15.75" hidden="1">
      <c r="A24" s="2" t="s">
        <v>11</v>
      </c>
      <c r="B24" s="9">
        <v>560</v>
      </c>
      <c r="C24" s="2">
        <v>-12</v>
      </c>
      <c r="D24" s="15">
        <f t="shared" si="1"/>
        <v>548</v>
      </c>
      <c r="E24" s="2"/>
      <c r="F24" s="15">
        <f t="shared" si="2"/>
        <v>548</v>
      </c>
      <c r="G24" s="25"/>
      <c r="H24" s="15">
        <f t="shared" si="3"/>
        <v>548</v>
      </c>
      <c r="I24" s="31"/>
      <c r="J24" s="15">
        <f t="shared" si="4"/>
        <v>548</v>
      </c>
      <c r="K24" s="31"/>
      <c r="L24" s="15">
        <f t="shared" si="5"/>
        <v>548</v>
      </c>
      <c r="M24" s="31"/>
      <c r="N24" s="15">
        <f t="shared" si="6"/>
        <v>548</v>
      </c>
      <c r="O24" s="31"/>
      <c r="P24" s="15">
        <f t="shared" si="7"/>
        <v>548</v>
      </c>
    </row>
    <row r="25" spans="1:16" ht="15.75" hidden="1">
      <c r="A25" s="2" t="s">
        <v>12</v>
      </c>
      <c r="B25" s="9">
        <v>298</v>
      </c>
      <c r="C25" s="2">
        <v>250</v>
      </c>
      <c r="D25" s="15">
        <f t="shared" si="1"/>
        <v>548</v>
      </c>
      <c r="E25" s="2"/>
      <c r="F25" s="15">
        <f t="shared" si="2"/>
        <v>548</v>
      </c>
      <c r="G25" s="25"/>
      <c r="H25" s="15">
        <f t="shared" si="3"/>
        <v>548</v>
      </c>
      <c r="I25" s="31"/>
      <c r="J25" s="15">
        <f t="shared" si="4"/>
        <v>548</v>
      </c>
      <c r="K25" s="31"/>
      <c r="L25" s="15">
        <f t="shared" si="5"/>
        <v>548</v>
      </c>
      <c r="M25" s="31"/>
      <c r="N25" s="15">
        <f t="shared" si="6"/>
        <v>548</v>
      </c>
      <c r="O25" s="31"/>
      <c r="P25" s="15">
        <f t="shared" si="7"/>
        <v>548</v>
      </c>
    </row>
    <row r="26" spans="1:16" ht="15.75" hidden="1">
      <c r="A26" s="2" t="s">
        <v>13</v>
      </c>
      <c r="B26" s="9">
        <v>420</v>
      </c>
      <c r="C26" s="2">
        <v>-9</v>
      </c>
      <c r="D26" s="15">
        <f t="shared" si="1"/>
        <v>411</v>
      </c>
      <c r="E26" s="2"/>
      <c r="F26" s="15">
        <f t="shared" si="2"/>
        <v>411</v>
      </c>
      <c r="G26" s="25"/>
      <c r="H26" s="15">
        <f t="shared" si="3"/>
        <v>411</v>
      </c>
      <c r="I26" s="31"/>
      <c r="J26" s="15">
        <f t="shared" si="4"/>
        <v>411</v>
      </c>
      <c r="K26" s="31"/>
      <c r="L26" s="15">
        <f t="shared" si="5"/>
        <v>411</v>
      </c>
      <c r="M26" s="31"/>
      <c r="N26" s="15">
        <f t="shared" si="6"/>
        <v>411</v>
      </c>
      <c r="O26" s="31"/>
      <c r="P26" s="15">
        <f t="shared" si="7"/>
        <v>411</v>
      </c>
    </row>
    <row r="27" spans="1:16" ht="15.75" hidden="1">
      <c r="A27" s="2" t="s">
        <v>14</v>
      </c>
      <c r="B27" s="9">
        <v>420</v>
      </c>
      <c r="C27" s="2">
        <v>-9</v>
      </c>
      <c r="D27" s="15">
        <f t="shared" si="1"/>
        <v>411</v>
      </c>
      <c r="E27" s="2"/>
      <c r="F27" s="15">
        <f t="shared" si="2"/>
        <v>411</v>
      </c>
      <c r="G27" s="25"/>
      <c r="H27" s="15">
        <f t="shared" si="3"/>
        <v>411</v>
      </c>
      <c r="I27" s="31"/>
      <c r="J27" s="15">
        <f t="shared" si="4"/>
        <v>411</v>
      </c>
      <c r="K27" s="31"/>
      <c r="L27" s="15">
        <f t="shared" si="5"/>
        <v>411</v>
      </c>
      <c r="M27" s="31"/>
      <c r="N27" s="15">
        <f t="shared" si="6"/>
        <v>411</v>
      </c>
      <c r="O27" s="31"/>
      <c r="P27" s="15">
        <f t="shared" si="7"/>
        <v>411</v>
      </c>
    </row>
    <row r="28" spans="1:16" ht="15.75" hidden="1">
      <c r="A28" s="2" t="s">
        <v>15</v>
      </c>
      <c r="B28" s="9">
        <v>308</v>
      </c>
      <c r="C28" s="2">
        <v>76</v>
      </c>
      <c r="D28" s="15">
        <f t="shared" si="1"/>
        <v>384</v>
      </c>
      <c r="E28" s="2"/>
      <c r="F28" s="15">
        <f t="shared" si="2"/>
        <v>384</v>
      </c>
      <c r="G28" s="25"/>
      <c r="H28" s="15">
        <f t="shared" si="3"/>
        <v>384</v>
      </c>
      <c r="I28" s="31"/>
      <c r="J28" s="15">
        <f t="shared" si="4"/>
        <v>384</v>
      </c>
      <c r="K28" s="31"/>
      <c r="L28" s="15">
        <f t="shared" si="5"/>
        <v>384</v>
      </c>
      <c r="M28" s="31"/>
      <c r="N28" s="15">
        <f t="shared" si="6"/>
        <v>384</v>
      </c>
      <c r="O28" s="31"/>
      <c r="P28" s="15">
        <f t="shared" si="7"/>
        <v>384</v>
      </c>
    </row>
    <row r="29" spans="1:16" ht="15.75" hidden="1">
      <c r="A29" s="2" t="s">
        <v>16</v>
      </c>
      <c r="B29" s="9">
        <v>1680</v>
      </c>
      <c r="C29" s="2">
        <v>-171</v>
      </c>
      <c r="D29" s="15">
        <f t="shared" si="1"/>
        <v>1509</v>
      </c>
      <c r="E29" s="2"/>
      <c r="F29" s="15">
        <f t="shared" si="2"/>
        <v>1509</v>
      </c>
      <c r="G29" s="25"/>
      <c r="H29" s="15">
        <f t="shared" si="3"/>
        <v>1509</v>
      </c>
      <c r="I29" s="31"/>
      <c r="J29" s="15">
        <f t="shared" si="4"/>
        <v>1509</v>
      </c>
      <c r="K29" s="31"/>
      <c r="L29" s="15">
        <f t="shared" si="5"/>
        <v>1509</v>
      </c>
      <c r="M29" s="31"/>
      <c r="N29" s="15">
        <f t="shared" si="6"/>
        <v>1509</v>
      </c>
      <c r="O29" s="31"/>
      <c r="P29" s="15">
        <f t="shared" si="7"/>
        <v>1509</v>
      </c>
    </row>
    <row r="30" spans="1:16" s="3" customFormat="1" ht="49.5" hidden="1" customHeight="1">
      <c r="A30" s="5" t="s">
        <v>34</v>
      </c>
      <c r="B30" s="8">
        <f t="shared" ref="B30:G30" si="8">SUM(B31:B50)</f>
        <v>44546</v>
      </c>
      <c r="C30" s="8">
        <f t="shared" si="8"/>
        <v>0</v>
      </c>
      <c r="D30" s="8">
        <f t="shared" si="8"/>
        <v>44546</v>
      </c>
      <c r="E30" s="8">
        <f t="shared" si="8"/>
        <v>200</v>
      </c>
      <c r="F30" s="8">
        <f t="shared" si="8"/>
        <v>44746</v>
      </c>
      <c r="G30" s="24">
        <f t="shared" si="8"/>
        <v>0</v>
      </c>
      <c r="H30" s="8">
        <f t="shared" si="3"/>
        <v>44746</v>
      </c>
      <c r="I30" s="30">
        <f>SUM(I31:I50)</f>
        <v>5000</v>
      </c>
      <c r="J30" s="8">
        <f t="shared" si="4"/>
        <v>49746</v>
      </c>
      <c r="K30" s="30">
        <f>SUM(K31:K50)</f>
        <v>0</v>
      </c>
      <c r="L30" s="8">
        <f t="shared" si="5"/>
        <v>49746</v>
      </c>
      <c r="M30" s="30">
        <f>SUM(M31:M50)</f>
        <v>0</v>
      </c>
      <c r="N30" s="8">
        <f t="shared" si="6"/>
        <v>49746</v>
      </c>
      <c r="O30" s="30">
        <f>SUM(O31:O50)</f>
        <v>0</v>
      </c>
      <c r="P30" s="8">
        <f t="shared" si="7"/>
        <v>49746</v>
      </c>
    </row>
    <row r="31" spans="1:16" ht="15.75" hidden="1">
      <c r="A31" s="2" t="s">
        <v>18</v>
      </c>
      <c r="B31" s="9">
        <v>16446</v>
      </c>
      <c r="C31" s="14"/>
      <c r="D31" s="15">
        <f t="shared" si="1"/>
        <v>16446</v>
      </c>
      <c r="E31" s="14"/>
      <c r="F31" s="15">
        <f t="shared" ref="F31:F50" si="9">D31+E31</f>
        <v>16446</v>
      </c>
      <c r="G31" s="25"/>
      <c r="H31" s="15">
        <f t="shared" si="3"/>
        <v>16446</v>
      </c>
      <c r="I31" s="31">
        <v>5000</v>
      </c>
      <c r="J31" s="15">
        <f t="shared" si="4"/>
        <v>21446</v>
      </c>
      <c r="K31" s="31"/>
      <c r="L31" s="15">
        <f t="shared" si="5"/>
        <v>21446</v>
      </c>
      <c r="M31" s="31"/>
      <c r="N31" s="15">
        <f t="shared" si="6"/>
        <v>21446</v>
      </c>
      <c r="O31" s="31"/>
      <c r="P31" s="15">
        <f t="shared" si="7"/>
        <v>21446</v>
      </c>
    </row>
    <row r="32" spans="1:16" ht="15.75" hidden="1">
      <c r="A32" s="2" t="s">
        <v>20</v>
      </c>
      <c r="B32" s="10">
        <v>5900</v>
      </c>
      <c r="C32" s="14"/>
      <c r="D32" s="15">
        <f t="shared" si="1"/>
        <v>5900</v>
      </c>
      <c r="E32" s="14"/>
      <c r="F32" s="15">
        <f t="shared" si="9"/>
        <v>5900</v>
      </c>
      <c r="G32" s="25"/>
      <c r="H32" s="15">
        <f t="shared" si="3"/>
        <v>5900</v>
      </c>
      <c r="I32" s="31"/>
      <c r="J32" s="15">
        <f t="shared" si="4"/>
        <v>5900</v>
      </c>
      <c r="K32" s="31"/>
      <c r="L32" s="15">
        <f t="shared" si="5"/>
        <v>5900</v>
      </c>
      <c r="M32" s="31"/>
      <c r="N32" s="15">
        <f t="shared" si="6"/>
        <v>5900</v>
      </c>
      <c r="O32" s="31"/>
      <c r="P32" s="15">
        <f t="shared" si="7"/>
        <v>5900</v>
      </c>
    </row>
    <row r="33" spans="1:16" ht="15.75" hidden="1">
      <c r="A33" s="2" t="s">
        <v>22</v>
      </c>
      <c r="B33" s="10">
        <v>1700</v>
      </c>
      <c r="C33" s="14"/>
      <c r="D33" s="15">
        <f t="shared" si="1"/>
        <v>1700</v>
      </c>
      <c r="E33" s="14"/>
      <c r="F33" s="15">
        <f t="shared" si="9"/>
        <v>1700</v>
      </c>
      <c r="G33" s="25"/>
      <c r="H33" s="15">
        <f t="shared" si="3"/>
        <v>1700</v>
      </c>
      <c r="I33" s="31"/>
      <c r="J33" s="15">
        <f t="shared" si="4"/>
        <v>1700</v>
      </c>
      <c r="K33" s="31"/>
      <c r="L33" s="15">
        <f t="shared" si="5"/>
        <v>1700</v>
      </c>
      <c r="M33" s="31"/>
      <c r="N33" s="15">
        <f t="shared" si="6"/>
        <v>1700</v>
      </c>
      <c r="O33" s="31"/>
      <c r="P33" s="15">
        <f t="shared" si="7"/>
        <v>1700</v>
      </c>
    </row>
    <row r="34" spans="1:16" ht="15.75" hidden="1">
      <c r="A34" s="2" t="s">
        <v>1</v>
      </c>
      <c r="B34" s="9">
        <v>1150</v>
      </c>
      <c r="C34" s="14"/>
      <c r="D34" s="15">
        <f t="shared" si="1"/>
        <v>1150</v>
      </c>
      <c r="E34" s="14"/>
      <c r="F34" s="15">
        <f t="shared" si="9"/>
        <v>1150</v>
      </c>
      <c r="G34" s="25"/>
      <c r="H34" s="15">
        <f t="shared" si="3"/>
        <v>1150</v>
      </c>
      <c r="I34" s="31"/>
      <c r="J34" s="15">
        <f t="shared" si="4"/>
        <v>1150</v>
      </c>
      <c r="K34" s="31"/>
      <c r="L34" s="15">
        <f t="shared" si="5"/>
        <v>1150</v>
      </c>
      <c r="M34" s="31"/>
      <c r="N34" s="15">
        <f t="shared" si="6"/>
        <v>1150</v>
      </c>
      <c r="O34" s="31"/>
      <c r="P34" s="15">
        <f t="shared" si="7"/>
        <v>1150</v>
      </c>
    </row>
    <row r="35" spans="1:16" ht="15.75" hidden="1">
      <c r="A35" s="2" t="s">
        <v>2</v>
      </c>
      <c r="B35" s="9">
        <v>2500</v>
      </c>
      <c r="C35" s="14"/>
      <c r="D35" s="15">
        <f t="shared" si="1"/>
        <v>2500</v>
      </c>
      <c r="E35" s="14"/>
      <c r="F35" s="15">
        <f t="shared" si="9"/>
        <v>2500</v>
      </c>
      <c r="G35" s="25"/>
      <c r="H35" s="15">
        <f t="shared" si="3"/>
        <v>2500</v>
      </c>
      <c r="I35" s="31"/>
      <c r="J35" s="15">
        <f t="shared" si="4"/>
        <v>2500</v>
      </c>
      <c r="K35" s="31"/>
      <c r="L35" s="15">
        <f t="shared" si="5"/>
        <v>2500</v>
      </c>
      <c r="M35" s="31"/>
      <c r="N35" s="15">
        <f t="shared" si="6"/>
        <v>2500</v>
      </c>
      <c r="O35" s="31"/>
      <c r="P35" s="15">
        <f t="shared" si="7"/>
        <v>2500</v>
      </c>
    </row>
    <row r="36" spans="1:16" ht="15.75" hidden="1">
      <c r="A36" s="2" t="s">
        <v>3</v>
      </c>
      <c r="B36" s="9">
        <v>1800</v>
      </c>
      <c r="C36" s="14"/>
      <c r="D36" s="15">
        <f t="shared" si="1"/>
        <v>1800</v>
      </c>
      <c r="E36" s="14"/>
      <c r="F36" s="15">
        <f t="shared" si="9"/>
        <v>1800</v>
      </c>
      <c r="G36" s="25"/>
      <c r="H36" s="15">
        <f t="shared" si="3"/>
        <v>1800</v>
      </c>
      <c r="I36" s="31"/>
      <c r="J36" s="15">
        <f t="shared" si="4"/>
        <v>1800</v>
      </c>
      <c r="K36" s="31"/>
      <c r="L36" s="15">
        <f t="shared" si="5"/>
        <v>1800</v>
      </c>
      <c r="M36" s="31"/>
      <c r="N36" s="15">
        <f t="shared" si="6"/>
        <v>1800</v>
      </c>
      <c r="O36" s="31"/>
      <c r="P36" s="15">
        <f t="shared" si="7"/>
        <v>1800</v>
      </c>
    </row>
    <row r="37" spans="1:16" ht="15.75" hidden="1">
      <c r="A37" s="2" t="s">
        <v>4</v>
      </c>
      <c r="B37" s="9">
        <v>2150</v>
      </c>
      <c r="C37" s="14"/>
      <c r="D37" s="15">
        <f t="shared" si="1"/>
        <v>2150</v>
      </c>
      <c r="E37" s="14"/>
      <c r="F37" s="15">
        <f t="shared" si="9"/>
        <v>2150</v>
      </c>
      <c r="G37" s="25"/>
      <c r="H37" s="15">
        <f t="shared" si="3"/>
        <v>2150</v>
      </c>
      <c r="I37" s="31"/>
      <c r="J37" s="15">
        <f t="shared" si="4"/>
        <v>2150</v>
      </c>
      <c r="K37" s="31"/>
      <c r="L37" s="15">
        <f t="shared" si="5"/>
        <v>2150</v>
      </c>
      <c r="M37" s="31"/>
      <c r="N37" s="15">
        <f t="shared" si="6"/>
        <v>2150</v>
      </c>
      <c r="O37" s="31"/>
      <c r="P37" s="15">
        <f t="shared" si="7"/>
        <v>2150</v>
      </c>
    </row>
    <row r="38" spans="1:16" ht="15.75" hidden="1">
      <c r="A38" s="2" t="s">
        <v>5</v>
      </c>
      <c r="B38" s="9">
        <v>800</v>
      </c>
      <c r="C38" s="14"/>
      <c r="D38" s="15">
        <f t="shared" si="1"/>
        <v>800</v>
      </c>
      <c r="E38" s="14"/>
      <c r="F38" s="15">
        <f t="shared" si="9"/>
        <v>800</v>
      </c>
      <c r="G38" s="25"/>
      <c r="H38" s="15">
        <f t="shared" si="3"/>
        <v>800</v>
      </c>
      <c r="I38" s="31"/>
      <c r="J38" s="15">
        <f t="shared" si="4"/>
        <v>800</v>
      </c>
      <c r="K38" s="31"/>
      <c r="L38" s="15">
        <f t="shared" si="5"/>
        <v>800</v>
      </c>
      <c r="M38" s="31"/>
      <c r="N38" s="15">
        <f t="shared" si="6"/>
        <v>800</v>
      </c>
      <c r="O38" s="31"/>
      <c r="P38" s="15">
        <f t="shared" si="7"/>
        <v>800</v>
      </c>
    </row>
    <row r="39" spans="1:16" ht="15.75" hidden="1">
      <c r="A39" s="2" t="s">
        <v>6</v>
      </c>
      <c r="B39" s="9">
        <v>900</v>
      </c>
      <c r="C39" s="14"/>
      <c r="D39" s="15">
        <f t="shared" si="1"/>
        <v>900</v>
      </c>
      <c r="E39" s="15">
        <v>200</v>
      </c>
      <c r="F39" s="15">
        <f t="shared" si="9"/>
        <v>1100</v>
      </c>
      <c r="G39" s="25">
        <v>289</v>
      </c>
      <c r="H39" s="15">
        <f t="shared" si="3"/>
        <v>1389</v>
      </c>
      <c r="I39" s="31"/>
      <c r="J39" s="15">
        <f t="shared" si="4"/>
        <v>1389</v>
      </c>
      <c r="K39" s="31"/>
      <c r="L39" s="15">
        <f t="shared" si="5"/>
        <v>1389</v>
      </c>
      <c r="M39" s="31"/>
      <c r="N39" s="15">
        <f t="shared" si="6"/>
        <v>1389</v>
      </c>
      <c r="O39" s="31"/>
      <c r="P39" s="15">
        <f t="shared" si="7"/>
        <v>1389</v>
      </c>
    </row>
    <row r="40" spans="1:16" ht="15.75" hidden="1">
      <c r="A40" s="2" t="s">
        <v>7</v>
      </c>
      <c r="B40" s="9">
        <v>800</v>
      </c>
      <c r="C40" s="14"/>
      <c r="D40" s="15">
        <f t="shared" si="1"/>
        <v>800</v>
      </c>
      <c r="E40" s="14"/>
      <c r="F40" s="15">
        <f t="shared" si="9"/>
        <v>800</v>
      </c>
      <c r="G40" s="25">
        <v>-289</v>
      </c>
      <c r="H40" s="15">
        <f t="shared" si="3"/>
        <v>511</v>
      </c>
      <c r="I40" s="31"/>
      <c r="J40" s="15">
        <f t="shared" si="4"/>
        <v>511</v>
      </c>
      <c r="K40" s="31"/>
      <c r="L40" s="15">
        <f t="shared" si="5"/>
        <v>511</v>
      </c>
      <c r="M40" s="31"/>
      <c r="N40" s="15">
        <f t="shared" si="6"/>
        <v>511</v>
      </c>
      <c r="O40" s="31"/>
      <c r="P40" s="15">
        <f t="shared" si="7"/>
        <v>511</v>
      </c>
    </row>
    <row r="41" spans="1:16" ht="15.75" hidden="1">
      <c r="A41" s="2" t="s">
        <v>8</v>
      </c>
      <c r="B41" s="9">
        <v>1075</v>
      </c>
      <c r="C41" s="14"/>
      <c r="D41" s="15">
        <f t="shared" si="1"/>
        <v>1075</v>
      </c>
      <c r="E41" s="14"/>
      <c r="F41" s="15">
        <f t="shared" si="9"/>
        <v>1075</v>
      </c>
      <c r="G41" s="25"/>
      <c r="H41" s="15">
        <f t="shared" si="3"/>
        <v>1075</v>
      </c>
      <c r="I41" s="31"/>
      <c r="J41" s="15">
        <f t="shared" si="4"/>
        <v>1075</v>
      </c>
      <c r="K41" s="31"/>
      <c r="L41" s="15">
        <f t="shared" si="5"/>
        <v>1075</v>
      </c>
      <c r="M41" s="31"/>
      <c r="N41" s="15">
        <f t="shared" si="6"/>
        <v>1075</v>
      </c>
      <c r="O41" s="31"/>
      <c r="P41" s="15">
        <f t="shared" si="7"/>
        <v>1075</v>
      </c>
    </row>
    <row r="42" spans="1:16" ht="15.75" hidden="1">
      <c r="A42" s="2" t="s">
        <v>9</v>
      </c>
      <c r="B42" s="9">
        <v>1075</v>
      </c>
      <c r="C42" s="14"/>
      <c r="D42" s="15">
        <f t="shared" si="1"/>
        <v>1075</v>
      </c>
      <c r="E42" s="14"/>
      <c r="F42" s="15">
        <f t="shared" si="9"/>
        <v>1075</v>
      </c>
      <c r="G42" s="25"/>
      <c r="H42" s="15">
        <f t="shared" si="3"/>
        <v>1075</v>
      </c>
      <c r="I42" s="31"/>
      <c r="J42" s="15">
        <f t="shared" si="4"/>
        <v>1075</v>
      </c>
      <c r="K42" s="31"/>
      <c r="L42" s="15">
        <f t="shared" si="5"/>
        <v>1075</v>
      </c>
      <c r="M42" s="31"/>
      <c r="N42" s="15">
        <f t="shared" si="6"/>
        <v>1075</v>
      </c>
      <c r="O42" s="31"/>
      <c r="P42" s="15">
        <f t="shared" si="7"/>
        <v>1075</v>
      </c>
    </row>
    <row r="43" spans="1:16" ht="15.75" hidden="1">
      <c r="A43" s="2" t="s">
        <v>10</v>
      </c>
      <c r="B43" s="9">
        <v>800</v>
      </c>
      <c r="C43" s="14"/>
      <c r="D43" s="15">
        <f t="shared" si="1"/>
        <v>800</v>
      </c>
      <c r="E43" s="14"/>
      <c r="F43" s="15">
        <f t="shared" si="9"/>
        <v>800</v>
      </c>
      <c r="G43" s="25"/>
      <c r="H43" s="15">
        <f t="shared" si="3"/>
        <v>800</v>
      </c>
      <c r="I43" s="31"/>
      <c r="J43" s="15">
        <f t="shared" si="4"/>
        <v>800</v>
      </c>
      <c r="K43" s="31"/>
      <c r="L43" s="15">
        <f t="shared" si="5"/>
        <v>800</v>
      </c>
      <c r="M43" s="31"/>
      <c r="N43" s="15">
        <f t="shared" si="6"/>
        <v>800</v>
      </c>
      <c r="O43" s="31"/>
      <c r="P43" s="15">
        <f t="shared" si="7"/>
        <v>800</v>
      </c>
    </row>
    <row r="44" spans="1:16" ht="15.75" hidden="1">
      <c r="A44" s="2" t="s">
        <v>17</v>
      </c>
      <c r="B44" s="9">
        <v>800</v>
      </c>
      <c r="C44" s="14"/>
      <c r="D44" s="15">
        <f t="shared" si="1"/>
        <v>800</v>
      </c>
      <c r="E44" s="14"/>
      <c r="F44" s="15">
        <f t="shared" si="9"/>
        <v>800</v>
      </c>
      <c r="G44" s="25"/>
      <c r="H44" s="15">
        <f t="shared" si="3"/>
        <v>800</v>
      </c>
      <c r="I44" s="31"/>
      <c r="J44" s="15">
        <f t="shared" si="4"/>
        <v>800</v>
      </c>
      <c r="K44" s="31"/>
      <c r="L44" s="15">
        <f t="shared" si="5"/>
        <v>800</v>
      </c>
      <c r="M44" s="31"/>
      <c r="N44" s="15">
        <f t="shared" si="6"/>
        <v>800</v>
      </c>
      <c r="O44" s="31"/>
      <c r="P44" s="15">
        <f t="shared" si="7"/>
        <v>800</v>
      </c>
    </row>
    <row r="45" spans="1:16" ht="15.75" hidden="1">
      <c r="A45" s="2" t="s">
        <v>11</v>
      </c>
      <c r="B45" s="9">
        <v>950</v>
      </c>
      <c r="C45" s="14"/>
      <c r="D45" s="15">
        <f t="shared" si="1"/>
        <v>950</v>
      </c>
      <c r="E45" s="14"/>
      <c r="F45" s="15">
        <f t="shared" si="9"/>
        <v>950</v>
      </c>
      <c r="G45" s="25"/>
      <c r="H45" s="15">
        <f t="shared" si="3"/>
        <v>950</v>
      </c>
      <c r="I45" s="31"/>
      <c r="J45" s="15">
        <f t="shared" si="4"/>
        <v>950</v>
      </c>
      <c r="K45" s="31"/>
      <c r="L45" s="15">
        <f t="shared" si="5"/>
        <v>950</v>
      </c>
      <c r="M45" s="31"/>
      <c r="N45" s="15">
        <f t="shared" si="6"/>
        <v>950</v>
      </c>
      <c r="O45" s="31"/>
      <c r="P45" s="15">
        <f t="shared" si="7"/>
        <v>950</v>
      </c>
    </row>
    <row r="46" spans="1:16" ht="15.75" hidden="1">
      <c r="A46" s="2" t="s">
        <v>12</v>
      </c>
      <c r="B46" s="9">
        <v>1050</v>
      </c>
      <c r="C46" s="14"/>
      <c r="D46" s="15">
        <f t="shared" si="1"/>
        <v>1050</v>
      </c>
      <c r="E46" s="14"/>
      <c r="F46" s="15">
        <f t="shared" si="9"/>
        <v>1050</v>
      </c>
      <c r="G46" s="25"/>
      <c r="H46" s="15">
        <f t="shared" si="3"/>
        <v>1050</v>
      </c>
      <c r="I46" s="31"/>
      <c r="J46" s="15">
        <f t="shared" si="4"/>
        <v>1050</v>
      </c>
      <c r="K46" s="31"/>
      <c r="L46" s="15">
        <f t="shared" si="5"/>
        <v>1050</v>
      </c>
      <c r="M46" s="31"/>
      <c r="N46" s="15">
        <f t="shared" si="6"/>
        <v>1050</v>
      </c>
      <c r="O46" s="31"/>
      <c r="P46" s="15">
        <f t="shared" si="7"/>
        <v>1050</v>
      </c>
    </row>
    <row r="47" spans="1:16" ht="15.75" hidden="1">
      <c r="A47" s="2" t="s">
        <v>13</v>
      </c>
      <c r="B47" s="9">
        <v>900</v>
      </c>
      <c r="C47" s="14"/>
      <c r="D47" s="15">
        <f t="shared" si="1"/>
        <v>900</v>
      </c>
      <c r="E47" s="14"/>
      <c r="F47" s="15">
        <f t="shared" si="9"/>
        <v>900</v>
      </c>
      <c r="G47" s="25"/>
      <c r="H47" s="15">
        <f t="shared" si="3"/>
        <v>900</v>
      </c>
      <c r="I47" s="31"/>
      <c r="J47" s="15">
        <f t="shared" si="4"/>
        <v>900</v>
      </c>
      <c r="K47" s="31"/>
      <c r="L47" s="15">
        <f t="shared" si="5"/>
        <v>900</v>
      </c>
      <c r="M47" s="31"/>
      <c r="N47" s="15">
        <f t="shared" si="6"/>
        <v>900</v>
      </c>
      <c r="O47" s="31"/>
      <c r="P47" s="15">
        <f t="shared" si="7"/>
        <v>900</v>
      </c>
    </row>
    <row r="48" spans="1:16" ht="15.75" hidden="1">
      <c r="A48" s="2" t="s">
        <v>14</v>
      </c>
      <c r="B48" s="9">
        <v>1000</v>
      </c>
      <c r="C48" s="14"/>
      <c r="D48" s="15">
        <f t="shared" si="1"/>
        <v>1000</v>
      </c>
      <c r="E48" s="14"/>
      <c r="F48" s="15">
        <f t="shared" si="9"/>
        <v>1000</v>
      </c>
      <c r="G48" s="25"/>
      <c r="H48" s="15">
        <f t="shared" si="3"/>
        <v>1000</v>
      </c>
      <c r="I48" s="31"/>
      <c r="J48" s="15">
        <f t="shared" si="4"/>
        <v>1000</v>
      </c>
      <c r="K48" s="31"/>
      <c r="L48" s="15">
        <f t="shared" si="5"/>
        <v>1000</v>
      </c>
      <c r="M48" s="31"/>
      <c r="N48" s="15">
        <f t="shared" si="6"/>
        <v>1000</v>
      </c>
      <c r="O48" s="31"/>
      <c r="P48" s="15">
        <f t="shared" si="7"/>
        <v>1000</v>
      </c>
    </row>
    <row r="49" spans="1:16" ht="15.75" hidden="1">
      <c r="A49" s="2" t="s">
        <v>15</v>
      </c>
      <c r="B49" s="9">
        <v>950</v>
      </c>
      <c r="C49" s="14"/>
      <c r="D49" s="15">
        <f t="shared" si="1"/>
        <v>950</v>
      </c>
      <c r="E49" s="14"/>
      <c r="F49" s="15">
        <f t="shared" si="9"/>
        <v>950</v>
      </c>
      <c r="G49" s="25"/>
      <c r="H49" s="15">
        <f t="shared" si="3"/>
        <v>950</v>
      </c>
      <c r="I49" s="31"/>
      <c r="J49" s="15">
        <f t="shared" si="4"/>
        <v>950</v>
      </c>
      <c r="K49" s="31"/>
      <c r="L49" s="15">
        <f t="shared" si="5"/>
        <v>950</v>
      </c>
      <c r="M49" s="31"/>
      <c r="N49" s="15">
        <f t="shared" si="6"/>
        <v>950</v>
      </c>
      <c r="O49" s="31"/>
      <c r="P49" s="15">
        <f t="shared" si="7"/>
        <v>950</v>
      </c>
    </row>
    <row r="50" spans="1:16" ht="15.75" hidden="1">
      <c r="A50" s="2" t="s">
        <v>16</v>
      </c>
      <c r="B50" s="9">
        <v>1800</v>
      </c>
      <c r="C50" s="14"/>
      <c r="D50" s="15">
        <f t="shared" si="1"/>
        <v>1800</v>
      </c>
      <c r="E50" s="14"/>
      <c r="F50" s="15">
        <f t="shared" si="9"/>
        <v>1800</v>
      </c>
      <c r="G50" s="25"/>
      <c r="H50" s="15">
        <f t="shared" si="3"/>
        <v>1800</v>
      </c>
      <c r="I50" s="31"/>
      <c r="J50" s="15">
        <f t="shared" si="4"/>
        <v>1800</v>
      </c>
      <c r="K50" s="31"/>
      <c r="L50" s="15">
        <f t="shared" si="5"/>
        <v>1800</v>
      </c>
      <c r="M50" s="31"/>
      <c r="N50" s="15">
        <f t="shared" si="6"/>
        <v>1800</v>
      </c>
      <c r="O50" s="31"/>
      <c r="P50" s="15">
        <f t="shared" si="7"/>
        <v>1800</v>
      </c>
    </row>
    <row r="51" spans="1:16" ht="50.25" hidden="1" customHeight="1">
      <c r="A51" s="6" t="s">
        <v>28</v>
      </c>
      <c r="B51" s="8">
        <f t="shared" ref="B51:G51" si="10">SUM(B52:B71)</f>
        <v>7692</v>
      </c>
      <c r="C51" s="8">
        <f t="shared" si="10"/>
        <v>0</v>
      </c>
      <c r="D51" s="8">
        <f t="shared" si="10"/>
        <v>7692</v>
      </c>
      <c r="E51" s="8">
        <f t="shared" si="10"/>
        <v>0</v>
      </c>
      <c r="F51" s="8">
        <f t="shared" si="10"/>
        <v>7692</v>
      </c>
      <c r="G51" s="24">
        <f t="shared" si="10"/>
        <v>0</v>
      </c>
      <c r="H51" s="8">
        <f t="shared" si="3"/>
        <v>7692</v>
      </c>
      <c r="I51" s="30">
        <f>SUM(I52:I71)</f>
        <v>0</v>
      </c>
      <c r="J51" s="8">
        <f t="shared" si="4"/>
        <v>7692</v>
      </c>
      <c r="K51" s="30">
        <f>SUM(K52:K71)</f>
        <v>0</v>
      </c>
      <c r="L51" s="8">
        <f t="shared" si="5"/>
        <v>7692</v>
      </c>
      <c r="M51" s="30">
        <f>SUM(M52:M71)</f>
        <v>0</v>
      </c>
      <c r="N51" s="8">
        <f t="shared" si="6"/>
        <v>7692</v>
      </c>
      <c r="O51" s="30">
        <f>SUM(O52:O71)</f>
        <v>0</v>
      </c>
      <c r="P51" s="8">
        <f t="shared" si="7"/>
        <v>7692</v>
      </c>
    </row>
    <row r="52" spans="1:16" ht="15.75" hidden="1">
      <c r="A52" s="2" t="s">
        <v>18</v>
      </c>
      <c r="B52" s="13">
        <v>1846</v>
      </c>
      <c r="C52" s="14"/>
      <c r="D52" s="15">
        <f t="shared" si="1"/>
        <v>1846</v>
      </c>
      <c r="E52" s="14"/>
      <c r="F52" s="15">
        <f t="shared" ref="F52:F71" si="11">D52+E52</f>
        <v>1846</v>
      </c>
      <c r="G52" s="25"/>
      <c r="H52" s="15">
        <f t="shared" si="3"/>
        <v>1846</v>
      </c>
      <c r="I52" s="31">
        <v>-72</v>
      </c>
      <c r="J52" s="15">
        <f t="shared" si="4"/>
        <v>1774</v>
      </c>
      <c r="K52" s="31"/>
      <c r="L52" s="15">
        <f t="shared" si="5"/>
        <v>1774</v>
      </c>
      <c r="M52" s="31"/>
      <c r="N52" s="15">
        <f t="shared" si="6"/>
        <v>1774</v>
      </c>
      <c r="O52" s="31"/>
      <c r="P52" s="15">
        <f t="shared" si="7"/>
        <v>1774</v>
      </c>
    </row>
    <row r="53" spans="1:16" ht="15.75" hidden="1">
      <c r="A53" s="2" t="s">
        <v>20</v>
      </c>
      <c r="B53" s="13">
        <v>989</v>
      </c>
      <c r="C53" s="14"/>
      <c r="D53" s="15">
        <f t="shared" si="1"/>
        <v>989</v>
      </c>
      <c r="E53" s="14"/>
      <c r="F53" s="15">
        <f t="shared" si="11"/>
        <v>989</v>
      </c>
      <c r="G53" s="25"/>
      <c r="H53" s="15">
        <f t="shared" si="3"/>
        <v>989</v>
      </c>
      <c r="I53" s="31"/>
      <c r="J53" s="15">
        <f t="shared" si="4"/>
        <v>989</v>
      </c>
      <c r="K53" s="31"/>
      <c r="L53" s="15">
        <f t="shared" si="5"/>
        <v>989</v>
      </c>
      <c r="M53" s="31"/>
      <c r="N53" s="15">
        <f t="shared" si="6"/>
        <v>989</v>
      </c>
      <c r="O53" s="31"/>
      <c r="P53" s="15">
        <f t="shared" si="7"/>
        <v>989</v>
      </c>
    </row>
    <row r="54" spans="1:16" ht="15.75" hidden="1">
      <c r="A54" s="2" t="s">
        <v>1</v>
      </c>
      <c r="B54" s="13">
        <v>370</v>
      </c>
      <c r="C54" s="14"/>
      <c r="D54" s="15">
        <f t="shared" si="1"/>
        <v>370</v>
      </c>
      <c r="E54" s="14"/>
      <c r="F54" s="15">
        <f t="shared" si="11"/>
        <v>370</v>
      </c>
      <c r="G54" s="25"/>
      <c r="H54" s="15">
        <f t="shared" si="3"/>
        <v>370</v>
      </c>
      <c r="I54" s="31"/>
      <c r="J54" s="15">
        <f t="shared" si="4"/>
        <v>370</v>
      </c>
      <c r="K54" s="31"/>
      <c r="L54" s="15">
        <f t="shared" si="5"/>
        <v>370</v>
      </c>
      <c r="M54" s="31"/>
      <c r="N54" s="15">
        <f t="shared" si="6"/>
        <v>370</v>
      </c>
      <c r="O54" s="31"/>
      <c r="P54" s="15">
        <f t="shared" si="7"/>
        <v>370</v>
      </c>
    </row>
    <row r="55" spans="1:16" ht="15.75" hidden="1">
      <c r="A55" s="2" t="s">
        <v>2</v>
      </c>
      <c r="B55" s="13">
        <v>769</v>
      </c>
      <c r="C55" s="14"/>
      <c r="D55" s="15">
        <f t="shared" si="1"/>
        <v>769</v>
      </c>
      <c r="E55" s="14"/>
      <c r="F55" s="15">
        <f t="shared" si="11"/>
        <v>769</v>
      </c>
      <c r="G55" s="25"/>
      <c r="H55" s="15">
        <f t="shared" si="3"/>
        <v>769</v>
      </c>
      <c r="I55" s="31"/>
      <c r="J55" s="15">
        <f t="shared" si="4"/>
        <v>769</v>
      </c>
      <c r="K55" s="31"/>
      <c r="L55" s="15">
        <f t="shared" si="5"/>
        <v>769</v>
      </c>
      <c r="M55" s="31"/>
      <c r="N55" s="15">
        <f t="shared" si="6"/>
        <v>769</v>
      </c>
      <c r="O55" s="31"/>
      <c r="P55" s="15">
        <f t="shared" si="7"/>
        <v>769</v>
      </c>
    </row>
    <row r="56" spans="1:16" ht="15.75" hidden="1">
      <c r="A56" s="2" t="s">
        <v>19</v>
      </c>
      <c r="B56" s="13">
        <v>275</v>
      </c>
      <c r="C56" s="14"/>
      <c r="D56" s="15">
        <f t="shared" si="1"/>
        <v>275</v>
      </c>
      <c r="E56" s="14"/>
      <c r="F56" s="15">
        <f t="shared" si="11"/>
        <v>275</v>
      </c>
      <c r="G56" s="25"/>
      <c r="H56" s="15">
        <f t="shared" si="3"/>
        <v>275</v>
      </c>
      <c r="I56" s="31"/>
      <c r="J56" s="15">
        <f t="shared" si="4"/>
        <v>275</v>
      </c>
      <c r="K56" s="31"/>
      <c r="L56" s="15">
        <f t="shared" si="5"/>
        <v>275</v>
      </c>
      <c r="M56" s="31"/>
      <c r="N56" s="15">
        <f t="shared" si="6"/>
        <v>275</v>
      </c>
      <c r="O56" s="31"/>
      <c r="P56" s="15">
        <f t="shared" si="7"/>
        <v>275</v>
      </c>
    </row>
    <row r="57" spans="1:16" ht="15.75" hidden="1">
      <c r="A57" s="2" t="s">
        <v>3</v>
      </c>
      <c r="B57" s="13">
        <v>385</v>
      </c>
      <c r="C57" s="14"/>
      <c r="D57" s="15">
        <f t="shared" si="1"/>
        <v>385</v>
      </c>
      <c r="E57" s="14"/>
      <c r="F57" s="15">
        <f t="shared" si="11"/>
        <v>385</v>
      </c>
      <c r="G57" s="25"/>
      <c r="H57" s="15">
        <f t="shared" si="3"/>
        <v>385</v>
      </c>
      <c r="I57" s="31"/>
      <c r="J57" s="15">
        <f t="shared" si="4"/>
        <v>385</v>
      </c>
      <c r="K57" s="31"/>
      <c r="L57" s="15">
        <f t="shared" si="5"/>
        <v>385</v>
      </c>
      <c r="M57" s="31"/>
      <c r="N57" s="15">
        <f t="shared" si="6"/>
        <v>385</v>
      </c>
      <c r="O57" s="31"/>
      <c r="P57" s="15">
        <f t="shared" si="7"/>
        <v>385</v>
      </c>
    </row>
    <row r="58" spans="1:16" ht="15.75" hidden="1">
      <c r="A58" s="2" t="s">
        <v>4</v>
      </c>
      <c r="B58" s="13">
        <v>495</v>
      </c>
      <c r="C58" s="14"/>
      <c r="D58" s="15">
        <f t="shared" si="1"/>
        <v>495</v>
      </c>
      <c r="E58" s="14"/>
      <c r="F58" s="15">
        <f t="shared" si="11"/>
        <v>495</v>
      </c>
      <c r="G58" s="25"/>
      <c r="H58" s="15">
        <f t="shared" si="3"/>
        <v>495</v>
      </c>
      <c r="I58" s="31"/>
      <c r="J58" s="15">
        <f t="shared" si="4"/>
        <v>495</v>
      </c>
      <c r="K58" s="31"/>
      <c r="L58" s="15">
        <f t="shared" si="5"/>
        <v>495</v>
      </c>
      <c r="M58" s="31"/>
      <c r="N58" s="15">
        <f t="shared" si="6"/>
        <v>495</v>
      </c>
      <c r="O58" s="31"/>
      <c r="P58" s="15">
        <f t="shared" si="7"/>
        <v>495</v>
      </c>
    </row>
    <row r="59" spans="1:16" ht="15.75" hidden="1">
      <c r="A59" s="2" t="s">
        <v>5</v>
      </c>
      <c r="B59" s="13">
        <v>165</v>
      </c>
      <c r="C59" s="14"/>
      <c r="D59" s="15">
        <f t="shared" si="1"/>
        <v>165</v>
      </c>
      <c r="E59" s="14"/>
      <c r="F59" s="15">
        <f t="shared" si="11"/>
        <v>165</v>
      </c>
      <c r="G59" s="25"/>
      <c r="H59" s="15">
        <f t="shared" si="3"/>
        <v>165</v>
      </c>
      <c r="I59" s="31"/>
      <c r="J59" s="15">
        <f t="shared" si="4"/>
        <v>165</v>
      </c>
      <c r="K59" s="31"/>
      <c r="L59" s="15">
        <f t="shared" si="5"/>
        <v>165</v>
      </c>
      <c r="M59" s="31"/>
      <c r="N59" s="15">
        <f t="shared" si="6"/>
        <v>165</v>
      </c>
      <c r="O59" s="31"/>
      <c r="P59" s="15">
        <f t="shared" si="7"/>
        <v>165</v>
      </c>
    </row>
    <row r="60" spans="1:16" ht="15.75" hidden="1">
      <c r="A60" s="2" t="s">
        <v>6</v>
      </c>
      <c r="B60" s="13">
        <v>110</v>
      </c>
      <c r="C60" s="14"/>
      <c r="D60" s="15">
        <f t="shared" si="1"/>
        <v>110</v>
      </c>
      <c r="E60" s="14"/>
      <c r="F60" s="15">
        <f t="shared" si="11"/>
        <v>110</v>
      </c>
      <c r="G60" s="25"/>
      <c r="H60" s="15">
        <f t="shared" si="3"/>
        <v>110</v>
      </c>
      <c r="I60" s="31"/>
      <c r="J60" s="15">
        <f t="shared" si="4"/>
        <v>110</v>
      </c>
      <c r="K60" s="31"/>
      <c r="L60" s="15">
        <f t="shared" si="5"/>
        <v>110</v>
      </c>
      <c r="M60" s="31"/>
      <c r="N60" s="15">
        <f t="shared" si="6"/>
        <v>110</v>
      </c>
      <c r="O60" s="31"/>
      <c r="P60" s="15">
        <f t="shared" si="7"/>
        <v>110</v>
      </c>
    </row>
    <row r="61" spans="1:16" ht="15.75" hidden="1">
      <c r="A61" s="2" t="s">
        <v>7</v>
      </c>
      <c r="B61" s="13">
        <v>132</v>
      </c>
      <c r="C61" s="14"/>
      <c r="D61" s="15">
        <f t="shared" si="1"/>
        <v>132</v>
      </c>
      <c r="E61" s="14"/>
      <c r="F61" s="15">
        <f t="shared" si="11"/>
        <v>132</v>
      </c>
      <c r="G61" s="25"/>
      <c r="H61" s="15">
        <f t="shared" si="3"/>
        <v>132</v>
      </c>
      <c r="I61" s="31"/>
      <c r="J61" s="15">
        <f t="shared" si="4"/>
        <v>132</v>
      </c>
      <c r="K61" s="31"/>
      <c r="L61" s="15">
        <f t="shared" si="5"/>
        <v>132</v>
      </c>
      <c r="M61" s="31"/>
      <c r="N61" s="15">
        <f t="shared" si="6"/>
        <v>132</v>
      </c>
      <c r="O61" s="31"/>
      <c r="P61" s="15">
        <f t="shared" si="7"/>
        <v>132</v>
      </c>
    </row>
    <row r="62" spans="1:16" ht="15.75" hidden="1">
      <c r="A62" s="2" t="s">
        <v>8</v>
      </c>
      <c r="B62" s="13">
        <v>198</v>
      </c>
      <c r="C62" s="14"/>
      <c r="D62" s="15">
        <f t="shared" si="1"/>
        <v>198</v>
      </c>
      <c r="E62" s="14"/>
      <c r="F62" s="15">
        <f t="shared" si="11"/>
        <v>198</v>
      </c>
      <c r="G62" s="25"/>
      <c r="H62" s="15">
        <f t="shared" si="3"/>
        <v>198</v>
      </c>
      <c r="I62" s="31"/>
      <c r="J62" s="15">
        <f t="shared" si="4"/>
        <v>198</v>
      </c>
      <c r="K62" s="31"/>
      <c r="L62" s="15">
        <f t="shared" si="5"/>
        <v>198</v>
      </c>
      <c r="M62" s="31"/>
      <c r="N62" s="15">
        <f t="shared" si="6"/>
        <v>198</v>
      </c>
      <c r="O62" s="31"/>
      <c r="P62" s="15">
        <f t="shared" si="7"/>
        <v>198</v>
      </c>
    </row>
    <row r="63" spans="1:16" ht="15.75" hidden="1">
      <c r="A63" s="2" t="s">
        <v>9</v>
      </c>
      <c r="B63" s="13">
        <v>363</v>
      </c>
      <c r="C63" s="14"/>
      <c r="D63" s="15">
        <f t="shared" si="1"/>
        <v>363</v>
      </c>
      <c r="E63" s="14"/>
      <c r="F63" s="15">
        <f t="shared" si="11"/>
        <v>363</v>
      </c>
      <c r="G63" s="25"/>
      <c r="H63" s="15">
        <f t="shared" si="3"/>
        <v>363</v>
      </c>
      <c r="I63" s="31">
        <v>18</v>
      </c>
      <c r="J63" s="15">
        <f t="shared" si="4"/>
        <v>381</v>
      </c>
      <c r="K63" s="31"/>
      <c r="L63" s="15">
        <f t="shared" si="5"/>
        <v>381</v>
      </c>
      <c r="M63" s="31"/>
      <c r="N63" s="15">
        <f t="shared" si="6"/>
        <v>381</v>
      </c>
      <c r="O63" s="31"/>
      <c r="P63" s="15">
        <f t="shared" si="7"/>
        <v>381</v>
      </c>
    </row>
    <row r="64" spans="1:16" ht="15.75" hidden="1">
      <c r="A64" s="2" t="s">
        <v>10</v>
      </c>
      <c r="B64" s="13">
        <v>264</v>
      </c>
      <c r="C64" s="14"/>
      <c r="D64" s="15">
        <f t="shared" si="1"/>
        <v>264</v>
      </c>
      <c r="E64" s="14"/>
      <c r="F64" s="15">
        <f t="shared" si="11"/>
        <v>264</v>
      </c>
      <c r="G64" s="25"/>
      <c r="H64" s="15">
        <f t="shared" si="3"/>
        <v>264</v>
      </c>
      <c r="I64" s="31"/>
      <c r="J64" s="15">
        <f t="shared" si="4"/>
        <v>264</v>
      </c>
      <c r="K64" s="31"/>
      <c r="L64" s="15">
        <f t="shared" si="5"/>
        <v>264</v>
      </c>
      <c r="M64" s="31"/>
      <c r="N64" s="15">
        <f t="shared" si="6"/>
        <v>264</v>
      </c>
      <c r="O64" s="31"/>
      <c r="P64" s="15">
        <f t="shared" si="7"/>
        <v>264</v>
      </c>
    </row>
    <row r="65" spans="1:16" ht="15.75" hidden="1">
      <c r="A65" s="2" t="s">
        <v>17</v>
      </c>
      <c r="B65" s="13">
        <v>88</v>
      </c>
      <c r="C65" s="14"/>
      <c r="D65" s="15">
        <f t="shared" si="1"/>
        <v>88</v>
      </c>
      <c r="E65" s="14"/>
      <c r="F65" s="15">
        <f t="shared" si="11"/>
        <v>88</v>
      </c>
      <c r="G65" s="25"/>
      <c r="H65" s="15">
        <f t="shared" si="3"/>
        <v>88</v>
      </c>
      <c r="I65" s="31"/>
      <c r="J65" s="15">
        <f t="shared" si="4"/>
        <v>88</v>
      </c>
      <c r="K65" s="31"/>
      <c r="L65" s="15">
        <f t="shared" si="5"/>
        <v>88</v>
      </c>
      <c r="M65" s="31"/>
      <c r="N65" s="15">
        <f t="shared" si="6"/>
        <v>88</v>
      </c>
      <c r="O65" s="31"/>
      <c r="P65" s="15">
        <f t="shared" si="7"/>
        <v>88</v>
      </c>
    </row>
    <row r="66" spans="1:16" ht="15.75" hidden="1">
      <c r="A66" s="2" t="s">
        <v>11</v>
      </c>
      <c r="B66" s="13">
        <v>198</v>
      </c>
      <c r="C66" s="14"/>
      <c r="D66" s="15">
        <f t="shared" si="1"/>
        <v>198</v>
      </c>
      <c r="E66" s="14"/>
      <c r="F66" s="15">
        <f t="shared" si="11"/>
        <v>198</v>
      </c>
      <c r="G66" s="25"/>
      <c r="H66" s="15">
        <f t="shared" si="3"/>
        <v>198</v>
      </c>
      <c r="I66" s="31"/>
      <c r="J66" s="15">
        <f t="shared" si="4"/>
        <v>198</v>
      </c>
      <c r="K66" s="31"/>
      <c r="L66" s="15">
        <f t="shared" si="5"/>
        <v>198</v>
      </c>
      <c r="M66" s="31"/>
      <c r="N66" s="15">
        <f t="shared" si="6"/>
        <v>198</v>
      </c>
      <c r="O66" s="31"/>
      <c r="P66" s="15">
        <f t="shared" si="7"/>
        <v>198</v>
      </c>
    </row>
    <row r="67" spans="1:16" ht="15.75" hidden="1">
      <c r="A67" s="2" t="s">
        <v>12</v>
      </c>
      <c r="B67" s="13">
        <v>242</v>
      </c>
      <c r="C67" s="14"/>
      <c r="D67" s="15">
        <f t="shared" si="1"/>
        <v>242</v>
      </c>
      <c r="E67" s="14"/>
      <c r="F67" s="15">
        <f t="shared" si="11"/>
        <v>242</v>
      </c>
      <c r="G67" s="25"/>
      <c r="H67" s="15">
        <f t="shared" si="3"/>
        <v>242</v>
      </c>
      <c r="I67" s="31"/>
      <c r="J67" s="15">
        <f t="shared" si="4"/>
        <v>242</v>
      </c>
      <c r="K67" s="31"/>
      <c r="L67" s="15">
        <f t="shared" si="5"/>
        <v>242</v>
      </c>
      <c r="M67" s="31"/>
      <c r="N67" s="15">
        <f t="shared" si="6"/>
        <v>242</v>
      </c>
      <c r="O67" s="31"/>
      <c r="P67" s="15">
        <f t="shared" si="7"/>
        <v>242</v>
      </c>
    </row>
    <row r="68" spans="1:16" ht="15.75" hidden="1">
      <c r="A68" s="2" t="s">
        <v>13</v>
      </c>
      <c r="B68" s="13">
        <v>121</v>
      </c>
      <c r="C68" s="14"/>
      <c r="D68" s="15">
        <f t="shared" si="1"/>
        <v>121</v>
      </c>
      <c r="E68" s="14"/>
      <c r="F68" s="15">
        <f t="shared" si="11"/>
        <v>121</v>
      </c>
      <c r="G68" s="25"/>
      <c r="H68" s="15">
        <f t="shared" si="3"/>
        <v>121</v>
      </c>
      <c r="I68" s="31"/>
      <c r="J68" s="15">
        <f t="shared" si="4"/>
        <v>121</v>
      </c>
      <c r="K68" s="31"/>
      <c r="L68" s="15">
        <f t="shared" si="5"/>
        <v>121</v>
      </c>
      <c r="M68" s="31"/>
      <c r="N68" s="15">
        <f t="shared" si="6"/>
        <v>121</v>
      </c>
      <c r="O68" s="31"/>
      <c r="P68" s="15">
        <f t="shared" si="7"/>
        <v>121</v>
      </c>
    </row>
    <row r="69" spans="1:16" ht="15.75" hidden="1">
      <c r="A69" s="2" t="s">
        <v>14</v>
      </c>
      <c r="B69" s="13">
        <v>198</v>
      </c>
      <c r="C69" s="14"/>
      <c r="D69" s="15">
        <f t="shared" si="1"/>
        <v>198</v>
      </c>
      <c r="E69" s="14"/>
      <c r="F69" s="15">
        <f t="shared" si="11"/>
        <v>198</v>
      </c>
      <c r="G69" s="25"/>
      <c r="H69" s="15">
        <f t="shared" si="3"/>
        <v>198</v>
      </c>
      <c r="I69" s="31"/>
      <c r="J69" s="15">
        <f t="shared" si="4"/>
        <v>198</v>
      </c>
      <c r="K69" s="31"/>
      <c r="L69" s="15">
        <f t="shared" si="5"/>
        <v>198</v>
      </c>
      <c r="M69" s="31"/>
      <c r="N69" s="15">
        <f t="shared" si="6"/>
        <v>198</v>
      </c>
      <c r="O69" s="31"/>
      <c r="P69" s="15">
        <f t="shared" si="7"/>
        <v>198</v>
      </c>
    </row>
    <row r="70" spans="1:16" ht="15.75" hidden="1">
      <c r="A70" s="2" t="s">
        <v>15</v>
      </c>
      <c r="B70" s="13">
        <v>165</v>
      </c>
      <c r="C70" s="14"/>
      <c r="D70" s="15">
        <f t="shared" si="1"/>
        <v>165</v>
      </c>
      <c r="E70" s="14"/>
      <c r="F70" s="15">
        <f t="shared" si="11"/>
        <v>165</v>
      </c>
      <c r="G70" s="25"/>
      <c r="H70" s="15">
        <f t="shared" si="3"/>
        <v>165</v>
      </c>
      <c r="I70" s="31"/>
      <c r="J70" s="15">
        <f t="shared" si="4"/>
        <v>165</v>
      </c>
      <c r="K70" s="31"/>
      <c r="L70" s="15">
        <f t="shared" si="5"/>
        <v>165</v>
      </c>
      <c r="M70" s="31"/>
      <c r="N70" s="15">
        <f t="shared" si="6"/>
        <v>165</v>
      </c>
      <c r="O70" s="31"/>
      <c r="P70" s="15">
        <f t="shared" si="7"/>
        <v>165</v>
      </c>
    </row>
    <row r="71" spans="1:16" ht="15.75" hidden="1">
      <c r="A71" s="2" t="s">
        <v>16</v>
      </c>
      <c r="B71" s="13">
        <v>319</v>
      </c>
      <c r="C71" s="14"/>
      <c r="D71" s="15">
        <f t="shared" si="1"/>
        <v>319</v>
      </c>
      <c r="E71" s="14"/>
      <c r="F71" s="15">
        <f t="shared" si="11"/>
        <v>319</v>
      </c>
      <c r="G71" s="25"/>
      <c r="H71" s="15">
        <f t="shared" si="3"/>
        <v>319</v>
      </c>
      <c r="I71" s="31">
        <v>54</v>
      </c>
      <c r="J71" s="15">
        <f t="shared" si="4"/>
        <v>373</v>
      </c>
      <c r="K71" s="31"/>
      <c r="L71" s="15">
        <f t="shared" si="5"/>
        <v>373</v>
      </c>
      <c r="M71" s="31"/>
      <c r="N71" s="15">
        <f t="shared" si="6"/>
        <v>373</v>
      </c>
      <c r="O71" s="31"/>
      <c r="P71" s="15">
        <f t="shared" si="7"/>
        <v>373</v>
      </c>
    </row>
    <row r="72" spans="1:16" ht="66.75" customHeight="1">
      <c r="A72" s="6" t="s">
        <v>46</v>
      </c>
      <c r="B72" s="8">
        <f t="shared" ref="B72:G72" si="12">SUM(B73:B92)</f>
        <v>16942</v>
      </c>
      <c r="C72" s="8">
        <f t="shared" si="12"/>
        <v>0</v>
      </c>
      <c r="D72" s="8">
        <f t="shared" si="12"/>
        <v>16942</v>
      </c>
      <c r="E72" s="8">
        <f t="shared" si="12"/>
        <v>0</v>
      </c>
      <c r="F72" s="8">
        <f t="shared" si="12"/>
        <v>16942</v>
      </c>
      <c r="G72" s="24">
        <f t="shared" si="12"/>
        <v>0</v>
      </c>
      <c r="H72" s="8">
        <f t="shared" si="3"/>
        <v>16942</v>
      </c>
      <c r="I72" s="30">
        <f>SUM(I73:I92)</f>
        <v>-4047</v>
      </c>
      <c r="J72" s="8">
        <f t="shared" si="4"/>
        <v>12895</v>
      </c>
      <c r="K72" s="30">
        <f>SUM(K73:K92)</f>
        <v>0</v>
      </c>
      <c r="L72" s="8">
        <f t="shared" si="5"/>
        <v>12895</v>
      </c>
      <c r="M72" s="30">
        <f>SUM(M73:M92)</f>
        <v>133</v>
      </c>
      <c r="N72" s="8">
        <f t="shared" si="6"/>
        <v>13028</v>
      </c>
      <c r="O72" s="30">
        <f>SUM(O73:O92)</f>
        <v>0</v>
      </c>
      <c r="P72" s="8">
        <f t="shared" si="7"/>
        <v>13028</v>
      </c>
    </row>
    <row r="73" spans="1:16" ht="15.75">
      <c r="A73" s="2" t="s">
        <v>18</v>
      </c>
      <c r="B73" s="9">
        <v>2937</v>
      </c>
      <c r="C73" s="14"/>
      <c r="D73" s="15">
        <f t="shared" si="1"/>
        <v>2937</v>
      </c>
      <c r="E73" s="15">
        <v>200</v>
      </c>
      <c r="F73" s="15">
        <f t="shared" ref="F73:F92" si="13">D73+E73</f>
        <v>3137</v>
      </c>
      <c r="G73" s="25">
        <v>80</v>
      </c>
      <c r="H73" s="15">
        <f t="shared" si="3"/>
        <v>3217</v>
      </c>
      <c r="I73" s="31">
        <v>33</v>
      </c>
      <c r="J73" s="15">
        <f t="shared" si="4"/>
        <v>3250</v>
      </c>
      <c r="K73" s="31"/>
      <c r="L73" s="15">
        <f t="shared" si="5"/>
        <v>3250</v>
      </c>
      <c r="M73" s="31">
        <v>17</v>
      </c>
      <c r="N73" s="15">
        <f t="shared" si="6"/>
        <v>3267</v>
      </c>
      <c r="O73" s="31"/>
      <c r="P73" s="15">
        <f t="shared" si="7"/>
        <v>3267</v>
      </c>
    </row>
    <row r="74" spans="1:16" ht="15.75">
      <c r="A74" s="2" t="s">
        <v>20</v>
      </c>
      <c r="B74" s="9">
        <v>2279</v>
      </c>
      <c r="C74" s="14"/>
      <c r="D74" s="15">
        <f t="shared" si="1"/>
        <v>2279</v>
      </c>
      <c r="E74" s="15">
        <v>400</v>
      </c>
      <c r="F74" s="15">
        <f t="shared" si="13"/>
        <v>2679</v>
      </c>
      <c r="G74" s="25"/>
      <c r="H74" s="15">
        <f t="shared" si="3"/>
        <v>2679</v>
      </c>
      <c r="I74" s="31">
        <v>-657</v>
      </c>
      <c r="J74" s="15">
        <f t="shared" si="4"/>
        <v>2022</v>
      </c>
      <c r="K74" s="31"/>
      <c r="L74" s="15">
        <f t="shared" si="5"/>
        <v>2022</v>
      </c>
      <c r="M74" s="31">
        <v>-4</v>
      </c>
      <c r="N74" s="15">
        <f t="shared" si="6"/>
        <v>2018</v>
      </c>
      <c r="O74" s="31"/>
      <c r="P74" s="15">
        <f t="shared" si="7"/>
        <v>2018</v>
      </c>
    </row>
    <row r="75" spans="1:16" ht="15.75">
      <c r="A75" s="2" t="s">
        <v>1</v>
      </c>
      <c r="B75" s="9">
        <v>547</v>
      </c>
      <c r="C75" s="14"/>
      <c r="D75" s="15">
        <f t="shared" si="1"/>
        <v>547</v>
      </c>
      <c r="E75" s="15"/>
      <c r="F75" s="15">
        <f t="shared" si="13"/>
        <v>547</v>
      </c>
      <c r="G75" s="25">
        <v>120</v>
      </c>
      <c r="H75" s="15">
        <f t="shared" si="3"/>
        <v>667</v>
      </c>
      <c r="I75" s="31">
        <v>3</v>
      </c>
      <c r="J75" s="15">
        <f t="shared" si="4"/>
        <v>670</v>
      </c>
      <c r="K75" s="31"/>
      <c r="L75" s="15">
        <f t="shared" si="5"/>
        <v>670</v>
      </c>
      <c r="M75" s="31">
        <v>-1</v>
      </c>
      <c r="N75" s="15">
        <f t="shared" si="6"/>
        <v>669</v>
      </c>
      <c r="O75" s="31"/>
      <c r="P75" s="15">
        <f t="shared" si="7"/>
        <v>669</v>
      </c>
    </row>
    <row r="76" spans="1:16" ht="15.75">
      <c r="A76" s="2" t="s">
        <v>2</v>
      </c>
      <c r="B76" s="9">
        <v>680</v>
      </c>
      <c r="C76" s="14"/>
      <c r="D76" s="15">
        <f t="shared" si="1"/>
        <v>680</v>
      </c>
      <c r="E76" s="15"/>
      <c r="F76" s="15">
        <f t="shared" si="13"/>
        <v>680</v>
      </c>
      <c r="G76" s="25"/>
      <c r="H76" s="15">
        <f t="shared" si="3"/>
        <v>680</v>
      </c>
      <c r="I76" s="31">
        <v>136</v>
      </c>
      <c r="J76" s="15">
        <f t="shared" si="4"/>
        <v>816</v>
      </c>
      <c r="K76" s="31"/>
      <c r="L76" s="15">
        <f t="shared" si="5"/>
        <v>816</v>
      </c>
      <c r="M76" s="31">
        <v>-1</v>
      </c>
      <c r="N76" s="15">
        <f t="shared" si="6"/>
        <v>815</v>
      </c>
      <c r="O76" s="31"/>
      <c r="P76" s="15">
        <f t="shared" si="7"/>
        <v>815</v>
      </c>
    </row>
    <row r="77" spans="1:16" ht="15.75">
      <c r="A77" s="2" t="s">
        <v>19</v>
      </c>
      <c r="B77" s="9">
        <v>650</v>
      </c>
      <c r="C77" s="14"/>
      <c r="D77" s="15">
        <f t="shared" ref="D77:D139" si="14">B77+C77</f>
        <v>650</v>
      </c>
      <c r="E77" s="15"/>
      <c r="F77" s="15">
        <f t="shared" si="13"/>
        <v>650</v>
      </c>
      <c r="G77" s="25">
        <v>-75</v>
      </c>
      <c r="H77" s="15">
        <f t="shared" ref="H77:H140" si="15">F77+G77</f>
        <v>575</v>
      </c>
      <c r="I77" s="31">
        <v>-182</v>
      </c>
      <c r="J77" s="15">
        <f t="shared" ref="J77:J140" si="16">H77+I77</f>
        <v>393</v>
      </c>
      <c r="K77" s="31"/>
      <c r="L77" s="15">
        <f t="shared" ref="L77:L140" si="17">J77+K77</f>
        <v>393</v>
      </c>
      <c r="M77" s="31">
        <v>7</v>
      </c>
      <c r="N77" s="15">
        <f t="shared" ref="N77:N140" si="18">L77+M77</f>
        <v>400</v>
      </c>
      <c r="O77" s="31"/>
      <c r="P77" s="15">
        <f t="shared" ref="P77:P140" si="19">N77+O77</f>
        <v>400</v>
      </c>
    </row>
    <row r="78" spans="1:16" ht="15.75">
      <c r="A78" s="2" t="s">
        <v>3</v>
      </c>
      <c r="B78" s="9">
        <v>1931</v>
      </c>
      <c r="C78" s="14"/>
      <c r="D78" s="15">
        <f t="shared" si="14"/>
        <v>1931</v>
      </c>
      <c r="E78" s="15"/>
      <c r="F78" s="15">
        <f t="shared" si="13"/>
        <v>1931</v>
      </c>
      <c r="G78" s="25">
        <v>-75</v>
      </c>
      <c r="H78" s="15">
        <f t="shared" si="15"/>
        <v>1856</v>
      </c>
      <c r="I78" s="31">
        <v>-864</v>
      </c>
      <c r="J78" s="15">
        <f t="shared" si="16"/>
        <v>992</v>
      </c>
      <c r="K78" s="31"/>
      <c r="L78" s="15">
        <f t="shared" si="17"/>
        <v>992</v>
      </c>
      <c r="M78" s="31">
        <v>18</v>
      </c>
      <c r="N78" s="15">
        <f t="shared" si="18"/>
        <v>1010</v>
      </c>
      <c r="O78" s="31"/>
      <c r="P78" s="15">
        <f t="shared" si="19"/>
        <v>1010</v>
      </c>
    </row>
    <row r="79" spans="1:16" ht="15.75">
      <c r="A79" s="2" t="s">
        <v>4</v>
      </c>
      <c r="B79" s="9">
        <v>670</v>
      </c>
      <c r="C79" s="14"/>
      <c r="D79" s="15">
        <f t="shared" si="14"/>
        <v>670</v>
      </c>
      <c r="E79" s="15">
        <v>636</v>
      </c>
      <c r="F79" s="15">
        <f t="shared" si="13"/>
        <v>1306</v>
      </c>
      <c r="G79" s="25"/>
      <c r="H79" s="15">
        <f t="shared" si="15"/>
        <v>1306</v>
      </c>
      <c r="I79" s="31">
        <v>-330</v>
      </c>
      <c r="J79" s="15">
        <f t="shared" si="16"/>
        <v>976</v>
      </c>
      <c r="K79" s="31"/>
      <c r="L79" s="15">
        <f t="shared" si="17"/>
        <v>976</v>
      </c>
      <c r="M79" s="31">
        <v>35</v>
      </c>
      <c r="N79" s="15">
        <f t="shared" si="18"/>
        <v>1011</v>
      </c>
      <c r="O79" s="31"/>
      <c r="P79" s="15">
        <f t="shared" si="19"/>
        <v>1011</v>
      </c>
    </row>
    <row r="80" spans="1:16" ht="15.75">
      <c r="A80" s="2" t="s">
        <v>5</v>
      </c>
      <c r="B80" s="9">
        <v>224</v>
      </c>
      <c r="C80" s="14"/>
      <c r="D80" s="15">
        <f t="shared" si="14"/>
        <v>224</v>
      </c>
      <c r="E80" s="15"/>
      <c r="F80" s="15">
        <f t="shared" si="13"/>
        <v>224</v>
      </c>
      <c r="G80" s="25"/>
      <c r="H80" s="15">
        <f t="shared" si="15"/>
        <v>224</v>
      </c>
      <c r="I80" s="31">
        <v>-178</v>
      </c>
      <c r="J80" s="15">
        <f t="shared" si="16"/>
        <v>46</v>
      </c>
      <c r="K80" s="31"/>
      <c r="L80" s="15">
        <f t="shared" si="17"/>
        <v>46</v>
      </c>
      <c r="M80" s="31">
        <v>0</v>
      </c>
      <c r="N80" s="15">
        <f t="shared" si="18"/>
        <v>46</v>
      </c>
      <c r="O80" s="31"/>
      <c r="P80" s="15">
        <f t="shared" si="19"/>
        <v>46</v>
      </c>
    </row>
    <row r="81" spans="1:16" ht="15.75">
      <c r="A81" s="2" t="s">
        <v>6</v>
      </c>
      <c r="B81" s="9">
        <v>335</v>
      </c>
      <c r="C81" s="14"/>
      <c r="D81" s="15">
        <f t="shared" si="14"/>
        <v>335</v>
      </c>
      <c r="E81" s="15"/>
      <c r="F81" s="15">
        <f t="shared" si="13"/>
        <v>335</v>
      </c>
      <c r="G81" s="25"/>
      <c r="H81" s="15">
        <f t="shared" si="15"/>
        <v>335</v>
      </c>
      <c r="I81" s="31">
        <v>-296</v>
      </c>
      <c r="J81" s="15">
        <f t="shared" si="16"/>
        <v>39</v>
      </c>
      <c r="K81" s="31"/>
      <c r="L81" s="15">
        <f t="shared" si="17"/>
        <v>39</v>
      </c>
      <c r="M81" s="31">
        <v>-1</v>
      </c>
      <c r="N81" s="15">
        <f t="shared" si="18"/>
        <v>38</v>
      </c>
      <c r="O81" s="31"/>
      <c r="P81" s="15">
        <f t="shared" si="19"/>
        <v>38</v>
      </c>
    </row>
    <row r="82" spans="1:16" ht="15.75">
      <c r="A82" s="2" t="s">
        <v>7</v>
      </c>
      <c r="B82" s="9">
        <v>224</v>
      </c>
      <c r="C82" s="14"/>
      <c r="D82" s="15">
        <f t="shared" si="14"/>
        <v>224</v>
      </c>
      <c r="E82" s="15"/>
      <c r="F82" s="15">
        <f t="shared" si="13"/>
        <v>224</v>
      </c>
      <c r="G82" s="25"/>
      <c r="H82" s="15">
        <f t="shared" si="15"/>
        <v>224</v>
      </c>
      <c r="I82" s="31">
        <v>-126</v>
      </c>
      <c r="J82" s="15">
        <f t="shared" si="16"/>
        <v>98</v>
      </c>
      <c r="K82" s="31"/>
      <c r="L82" s="15">
        <f t="shared" si="17"/>
        <v>98</v>
      </c>
      <c r="M82" s="31">
        <v>0</v>
      </c>
      <c r="N82" s="15">
        <f t="shared" si="18"/>
        <v>98</v>
      </c>
      <c r="O82" s="31"/>
      <c r="P82" s="15">
        <f t="shared" si="19"/>
        <v>98</v>
      </c>
    </row>
    <row r="83" spans="1:16" ht="15.75">
      <c r="A83" s="2" t="s">
        <v>8</v>
      </c>
      <c r="B83" s="9">
        <v>550</v>
      </c>
      <c r="C83" s="14"/>
      <c r="D83" s="15">
        <f t="shared" si="14"/>
        <v>550</v>
      </c>
      <c r="E83" s="15"/>
      <c r="F83" s="15">
        <f t="shared" si="13"/>
        <v>550</v>
      </c>
      <c r="G83" s="25"/>
      <c r="H83" s="15">
        <f t="shared" si="15"/>
        <v>550</v>
      </c>
      <c r="I83" s="31">
        <v>-250</v>
      </c>
      <c r="J83" s="15">
        <f t="shared" si="16"/>
        <v>300</v>
      </c>
      <c r="K83" s="31"/>
      <c r="L83" s="15">
        <f t="shared" si="17"/>
        <v>300</v>
      </c>
      <c r="M83" s="31">
        <v>7</v>
      </c>
      <c r="N83" s="15">
        <f t="shared" si="18"/>
        <v>307</v>
      </c>
      <c r="O83" s="31"/>
      <c r="P83" s="15">
        <f t="shared" si="19"/>
        <v>307</v>
      </c>
    </row>
    <row r="84" spans="1:16" ht="15.75">
      <c r="A84" s="2" t="s">
        <v>9</v>
      </c>
      <c r="B84" s="9">
        <v>1299</v>
      </c>
      <c r="C84" s="14"/>
      <c r="D84" s="15">
        <f t="shared" si="14"/>
        <v>1299</v>
      </c>
      <c r="E84" s="49">
        <v>-500</v>
      </c>
      <c r="F84" s="15">
        <f t="shared" si="13"/>
        <v>799</v>
      </c>
      <c r="G84" s="25"/>
      <c r="H84" s="15">
        <f t="shared" si="15"/>
        <v>799</v>
      </c>
      <c r="I84" s="31">
        <v>-360</v>
      </c>
      <c r="J84" s="15">
        <f t="shared" si="16"/>
        <v>439</v>
      </c>
      <c r="K84" s="31"/>
      <c r="L84" s="15">
        <f t="shared" si="17"/>
        <v>439</v>
      </c>
      <c r="M84" s="31">
        <v>0</v>
      </c>
      <c r="N84" s="15">
        <f t="shared" si="18"/>
        <v>439</v>
      </c>
      <c r="O84" s="31"/>
      <c r="P84" s="15">
        <f t="shared" si="19"/>
        <v>439</v>
      </c>
    </row>
    <row r="85" spans="1:16" ht="15.75">
      <c r="A85" s="2" t="s">
        <v>10</v>
      </c>
      <c r="B85" s="9">
        <v>380</v>
      </c>
      <c r="C85" s="14"/>
      <c r="D85" s="15">
        <f t="shared" si="14"/>
        <v>380</v>
      </c>
      <c r="E85" s="49">
        <v>100</v>
      </c>
      <c r="F85" s="15">
        <f t="shared" si="13"/>
        <v>480</v>
      </c>
      <c r="G85" s="25"/>
      <c r="H85" s="15">
        <f t="shared" si="15"/>
        <v>480</v>
      </c>
      <c r="I85" s="31">
        <v>25</v>
      </c>
      <c r="J85" s="15">
        <f t="shared" si="16"/>
        <v>505</v>
      </c>
      <c r="K85" s="31"/>
      <c r="L85" s="15">
        <f t="shared" si="17"/>
        <v>505</v>
      </c>
      <c r="M85" s="31">
        <v>22</v>
      </c>
      <c r="N85" s="15">
        <f t="shared" si="18"/>
        <v>527</v>
      </c>
      <c r="O85" s="31"/>
      <c r="P85" s="15">
        <f t="shared" si="19"/>
        <v>527</v>
      </c>
    </row>
    <row r="86" spans="1:16" ht="15.75">
      <c r="A86" s="2" t="s">
        <v>17</v>
      </c>
      <c r="B86" s="9">
        <v>486</v>
      </c>
      <c r="C86" s="14"/>
      <c r="D86" s="15">
        <f t="shared" si="14"/>
        <v>486</v>
      </c>
      <c r="E86" s="49">
        <v>64</v>
      </c>
      <c r="F86" s="15">
        <f t="shared" si="13"/>
        <v>550</v>
      </c>
      <c r="G86" s="25"/>
      <c r="H86" s="15">
        <f t="shared" si="15"/>
        <v>550</v>
      </c>
      <c r="I86" s="31">
        <v>12</v>
      </c>
      <c r="J86" s="15">
        <f t="shared" si="16"/>
        <v>562</v>
      </c>
      <c r="K86" s="31"/>
      <c r="L86" s="15">
        <f t="shared" si="17"/>
        <v>562</v>
      </c>
      <c r="M86" s="31">
        <v>22</v>
      </c>
      <c r="N86" s="15">
        <f t="shared" si="18"/>
        <v>584</v>
      </c>
      <c r="O86" s="31"/>
      <c r="P86" s="15">
        <f t="shared" si="19"/>
        <v>584</v>
      </c>
    </row>
    <row r="87" spans="1:16" ht="15.75">
      <c r="A87" s="2" t="s">
        <v>11</v>
      </c>
      <c r="B87" s="9">
        <v>600</v>
      </c>
      <c r="C87" s="14"/>
      <c r="D87" s="15">
        <f t="shared" si="14"/>
        <v>600</v>
      </c>
      <c r="E87" s="49"/>
      <c r="F87" s="15">
        <f t="shared" si="13"/>
        <v>600</v>
      </c>
      <c r="G87" s="25">
        <v>-125</v>
      </c>
      <c r="H87" s="15">
        <f t="shared" si="15"/>
        <v>475</v>
      </c>
      <c r="I87" s="31">
        <v>-356</v>
      </c>
      <c r="J87" s="15">
        <f t="shared" si="16"/>
        <v>119</v>
      </c>
      <c r="K87" s="31"/>
      <c r="L87" s="15">
        <f t="shared" si="17"/>
        <v>119</v>
      </c>
      <c r="M87" s="31">
        <v>7</v>
      </c>
      <c r="N87" s="15">
        <f t="shared" si="18"/>
        <v>126</v>
      </c>
      <c r="O87" s="31"/>
      <c r="P87" s="15">
        <f t="shared" si="19"/>
        <v>126</v>
      </c>
    </row>
    <row r="88" spans="1:16" ht="15.75">
      <c r="A88" s="2" t="s">
        <v>12</v>
      </c>
      <c r="B88" s="9">
        <v>450</v>
      </c>
      <c r="C88" s="14"/>
      <c r="D88" s="15">
        <f t="shared" si="14"/>
        <v>450</v>
      </c>
      <c r="E88" s="49"/>
      <c r="F88" s="15">
        <f t="shared" si="13"/>
        <v>450</v>
      </c>
      <c r="G88" s="25"/>
      <c r="H88" s="15">
        <f t="shared" si="15"/>
        <v>450</v>
      </c>
      <c r="I88" s="31">
        <v>-159</v>
      </c>
      <c r="J88" s="15">
        <f t="shared" si="16"/>
        <v>291</v>
      </c>
      <c r="K88" s="31"/>
      <c r="L88" s="15">
        <f t="shared" si="17"/>
        <v>291</v>
      </c>
      <c r="M88" s="31">
        <v>20</v>
      </c>
      <c r="N88" s="15">
        <f t="shared" si="18"/>
        <v>311</v>
      </c>
      <c r="O88" s="31"/>
      <c r="P88" s="15">
        <f t="shared" si="19"/>
        <v>311</v>
      </c>
    </row>
    <row r="89" spans="1:16" ht="15.75">
      <c r="A89" s="2" t="s">
        <v>13</v>
      </c>
      <c r="B89" s="9">
        <v>224</v>
      </c>
      <c r="C89" s="14"/>
      <c r="D89" s="15">
        <f t="shared" si="14"/>
        <v>224</v>
      </c>
      <c r="E89" s="49"/>
      <c r="F89" s="15">
        <f t="shared" si="13"/>
        <v>224</v>
      </c>
      <c r="G89" s="25">
        <v>75</v>
      </c>
      <c r="H89" s="15">
        <f t="shared" si="15"/>
        <v>299</v>
      </c>
      <c r="I89" s="31">
        <v>82</v>
      </c>
      <c r="J89" s="15">
        <f t="shared" si="16"/>
        <v>381</v>
      </c>
      <c r="K89" s="31"/>
      <c r="L89" s="15">
        <f t="shared" si="17"/>
        <v>381</v>
      </c>
      <c r="M89" s="31">
        <v>-1</v>
      </c>
      <c r="N89" s="15">
        <f t="shared" si="18"/>
        <v>380</v>
      </c>
      <c r="O89" s="31"/>
      <c r="P89" s="15">
        <f t="shared" si="19"/>
        <v>380</v>
      </c>
    </row>
    <row r="90" spans="1:16" ht="15.75">
      <c r="A90" s="2" t="s">
        <v>14</v>
      </c>
      <c r="B90" s="9">
        <v>910</v>
      </c>
      <c r="C90" s="14"/>
      <c r="D90" s="15">
        <f t="shared" si="14"/>
        <v>910</v>
      </c>
      <c r="E90" s="49">
        <v>-350</v>
      </c>
      <c r="F90" s="15">
        <f t="shared" si="13"/>
        <v>560</v>
      </c>
      <c r="G90" s="25"/>
      <c r="H90" s="15">
        <f t="shared" si="15"/>
        <v>560</v>
      </c>
      <c r="I90" s="31">
        <v>-198</v>
      </c>
      <c r="J90" s="15">
        <f t="shared" si="16"/>
        <v>362</v>
      </c>
      <c r="K90" s="31"/>
      <c r="L90" s="15">
        <f t="shared" si="17"/>
        <v>362</v>
      </c>
      <c r="M90" s="31">
        <v>-13</v>
      </c>
      <c r="N90" s="15">
        <f t="shared" si="18"/>
        <v>349</v>
      </c>
      <c r="O90" s="31"/>
      <c r="P90" s="15">
        <f t="shared" si="19"/>
        <v>349</v>
      </c>
    </row>
    <row r="91" spans="1:16" ht="15.75">
      <c r="A91" s="2" t="s">
        <v>15</v>
      </c>
      <c r="B91" s="9">
        <v>350</v>
      </c>
      <c r="C91" s="14"/>
      <c r="D91" s="15">
        <f t="shared" si="14"/>
        <v>350</v>
      </c>
      <c r="E91" s="49"/>
      <c r="F91" s="15">
        <f t="shared" si="13"/>
        <v>350</v>
      </c>
      <c r="G91" s="25"/>
      <c r="H91" s="15">
        <f t="shared" si="15"/>
        <v>350</v>
      </c>
      <c r="I91" s="31">
        <v>11</v>
      </c>
      <c r="J91" s="15">
        <f t="shared" si="16"/>
        <v>361</v>
      </c>
      <c r="K91" s="31"/>
      <c r="L91" s="15">
        <f t="shared" si="17"/>
        <v>361</v>
      </c>
      <c r="M91" s="31">
        <v>-1</v>
      </c>
      <c r="N91" s="15">
        <f t="shared" si="18"/>
        <v>360</v>
      </c>
      <c r="O91" s="31"/>
      <c r="P91" s="15">
        <f t="shared" si="19"/>
        <v>360</v>
      </c>
    </row>
    <row r="92" spans="1:16" ht="15.75">
      <c r="A92" s="2" t="s">
        <v>16</v>
      </c>
      <c r="B92" s="9">
        <v>1216</v>
      </c>
      <c r="C92" s="14"/>
      <c r="D92" s="15">
        <f t="shared" si="14"/>
        <v>1216</v>
      </c>
      <c r="E92" s="49">
        <v>-550</v>
      </c>
      <c r="F92" s="15">
        <f t="shared" si="13"/>
        <v>666</v>
      </c>
      <c r="G92" s="25"/>
      <c r="H92" s="15">
        <f t="shared" si="15"/>
        <v>666</v>
      </c>
      <c r="I92" s="31">
        <v>-393</v>
      </c>
      <c r="J92" s="15">
        <f t="shared" si="16"/>
        <v>273</v>
      </c>
      <c r="K92" s="31"/>
      <c r="L92" s="15">
        <f t="shared" si="17"/>
        <v>273</v>
      </c>
      <c r="M92" s="31">
        <v>0</v>
      </c>
      <c r="N92" s="15">
        <f t="shared" si="18"/>
        <v>273</v>
      </c>
      <c r="O92" s="31"/>
      <c r="P92" s="15">
        <f t="shared" si="19"/>
        <v>273</v>
      </c>
    </row>
    <row r="93" spans="1:16" ht="66" hidden="1" customHeight="1">
      <c r="A93" s="5" t="s">
        <v>32</v>
      </c>
      <c r="B93" s="8">
        <f t="shared" ref="B93:G93" si="20">SUM(B94:B113)</f>
        <v>63794</v>
      </c>
      <c r="C93" s="8">
        <f t="shared" si="20"/>
        <v>6373</v>
      </c>
      <c r="D93" s="8">
        <f t="shared" si="20"/>
        <v>70167</v>
      </c>
      <c r="E93" s="8">
        <f t="shared" si="20"/>
        <v>0</v>
      </c>
      <c r="F93" s="8">
        <f t="shared" si="20"/>
        <v>70167</v>
      </c>
      <c r="G93" s="24">
        <f t="shared" si="20"/>
        <v>0</v>
      </c>
      <c r="H93" s="8">
        <f t="shared" si="15"/>
        <v>70167</v>
      </c>
      <c r="I93" s="30">
        <f>SUM(I94:I113)</f>
        <v>0</v>
      </c>
      <c r="J93" s="8">
        <f t="shared" si="16"/>
        <v>70167</v>
      </c>
      <c r="K93" s="30">
        <f>SUM(K94:K113)</f>
        <v>0</v>
      </c>
      <c r="L93" s="8">
        <f t="shared" si="17"/>
        <v>70167</v>
      </c>
      <c r="M93" s="30">
        <f>SUM(M94:M113)</f>
        <v>0</v>
      </c>
      <c r="N93" s="8">
        <f t="shared" si="18"/>
        <v>70167</v>
      </c>
      <c r="O93" s="30">
        <f>SUM(O94:O113)</f>
        <v>0</v>
      </c>
      <c r="P93" s="8">
        <f t="shared" si="19"/>
        <v>70167</v>
      </c>
    </row>
    <row r="94" spans="1:16" ht="15.75" hidden="1">
      <c r="A94" s="2" t="s">
        <v>18</v>
      </c>
      <c r="B94" s="9">
        <v>22454</v>
      </c>
      <c r="C94" s="15">
        <v>2250</v>
      </c>
      <c r="D94" s="15">
        <f t="shared" si="14"/>
        <v>24704</v>
      </c>
      <c r="E94" s="15"/>
      <c r="F94" s="15">
        <f t="shared" ref="F94:F134" si="21">D94+E94</f>
        <v>24704</v>
      </c>
      <c r="G94" s="25"/>
      <c r="H94" s="15">
        <f t="shared" si="15"/>
        <v>24704</v>
      </c>
      <c r="I94" s="31">
        <v>191</v>
      </c>
      <c r="J94" s="15">
        <f t="shared" si="16"/>
        <v>24895</v>
      </c>
      <c r="K94" s="31"/>
      <c r="L94" s="15">
        <f t="shared" si="17"/>
        <v>24895</v>
      </c>
      <c r="M94" s="31"/>
      <c r="N94" s="15">
        <f t="shared" si="18"/>
        <v>24895</v>
      </c>
      <c r="O94" s="31"/>
      <c r="P94" s="15">
        <f t="shared" si="19"/>
        <v>24895</v>
      </c>
    </row>
    <row r="95" spans="1:16" ht="15.75" hidden="1">
      <c r="A95" s="2" t="s">
        <v>20</v>
      </c>
      <c r="B95" s="9">
        <v>17500</v>
      </c>
      <c r="C95" s="15">
        <v>1750</v>
      </c>
      <c r="D95" s="15">
        <f t="shared" si="14"/>
        <v>19250</v>
      </c>
      <c r="E95" s="15"/>
      <c r="F95" s="15">
        <f t="shared" si="21"/>
        <v>19250</v>
      </c>
      <c r="G95" s="25"/>
      <c r="H95" s="15">
        <f t="shared" si="15"/>
        <v>19250</v>
      </c>
      <c r="I95" s="31"/>
      <c r="J95" s="15">
        <f t="shared" si="16"/>
        <v>19250</v>
      </c>
      <c r="K95" s="31"/>
      <c r="L95" s="15">
        <f t="shared" si="17"/>
        <v>19250</v>
      </c>
      <c r="M95" s="31"/>
      <c r="N95" s="15">
        <f t="shared" si="18"/>
        <v>19250</v>
      </c>
      <c r="O95" s="31"/>
      <c r="P95" s="15">
        <f t="shared" si="19"/>
        <v>19250</v>
      </c>
    </row>
    <row r="96" spans="1:16" ht="15.75" hidden="1">
      <c r="A96" s="2" t="s">
        <v>1</v>
      </c>
      <c r="B96" s="9">
        <v>2779</v>
      </c>
      <c r="C96" s="15">
        <v>277</v>
      </c>
      <c r="D96" s="15">
        <f t="shared" si="14"/>
        <v>3056</v>
      </c>
      <c r="E96" s="15"/>
      <c r="F96" s="15">
        <f t="shared" si="21"/>
        <v>3056</v>
      </c>
      <c r="G96" s="25"/>
      <c r="H96" s="15">
        <f t="shared" si="15"/>
        <v>3056</v>
      </c>
      <c r="I96" s="31"/>
      <c r="J96" s="15">
        <f t="shared" si="16"/>
        <v>3056</v>
      </c>
      <c r="K96" s="31"/>
      <c r="L96" s="15">
        <f t="shared" si="17"/>
        <v>3056</v>
      </c>
      <c r="M96" s="31"/>
      <c r="N96" s="15">
        <f t="shared" si="18"/>
        <v>3056</v>
      </c>
      <c r="O96" s="31"/>
      <c r="P96" s="15">
        <f t="shared" si="19"/>
        <v>3056</v>
      </c>
    </row>
    <row r="97" spans="1:16" ht="15.75" hidden="1">
      <c r="A97" s="2" t="s">
        <v>2</v>
      </c>
      <c r="B97" s="9">
        <v>4109</v>
      </c>
      <c r="C97" s="15">
        <v>410</v>
      </c>
      <c r="D97" s="15">
        <f t="shared" si="14"/>
        <v>4519</v>
      </c>
      <c r="E97" s="15"/>
      <c r="F97" s="15">
        <f t="shared" si="21"/>
        <v>4519</v>
      </c>
      <c r="G97" s="25"/>
      <c r="H97" s="15">
        <f t="shared" si="15"/>
        <v>4519</v>
      </c>
      <c r="I97" s="31">
        <v>-100</v>
      </c>
      <c r="J97" s="15">
        <f t="shared" si="16"/>
        <v>4419</v>
      </c>
      <c r="K97" s="31"/>
      <c r="L97" s="15">
        <f t="shared" si="17"/>
        <v>4419</v>
      </c>
      <c r="M97" s="31"/>
      <c r="N97" s="15">
        <f t="shared" si="18"/>
        <v>4419</v>
      </c>
      <c r="O97" s="31"/>
      <c r="P97" s="15">
        <f t="shared" si="19"/>
        <v>4419</v>
      </c>
    </row>
    <row r="98" spans="1:16" ht="15.75" hidden="1">
      <c r="A98" s="2" t="s">
        <v>19</v>
      </c>
      <c r="B98" s="9">
        <v>1468</v>
      </c>
      <c r="C98" s="15">
        <v>146</v>
      </c>
      <c r="D98" s="15">
        <f t="shared" si="14"/>
        <v>1614</v>
      </c>
      <c r="E98" s="15"/>
      <c r="F98" s="15">
        <f t="shared" si="21"/>
        <v>1614</v>
      </c>
      <c r="G98" s="25"/>
      <c r="H98" s="15">
        <f t="shared" si="15"/>
        <v>1614</v>
      </c>
      <c r="I98" s="31">
        <v>10</v>
      </c>
      <c r="J98" s="15">
        <f t="shared" si="16"/>
        <v>1624</v>
      </c>
      <c r="K98" s="31"/>
      <c r="L98" s="15">
        <f t="shared" si="17"/>
        <v>1624</v>
      </c>
      <c r="M98" s="31"/>
      <c r="N98" s="15">
        <f t="shared" si="18"/>
        <v>1624</v>
      </c>
      <c r="O98" s="31"/>
      <c r="P98" s="15">
        <f t="shared" si="19"/>
        <v>1624</v>
      </c>
    </row>
    <row r="99" spans="1:16" ht="15.75" hidden="1">
      <c r="A99" s="2" t="s">
        <v>3</v>
      </c>
      <c r="B99" s="9">
        <v>2192</v>
      </c>
      <c r="C99" s="15">
        <v>219</v>
      </c>
      <c r="D99" s="15">
        <f t="shared" si="14"/>
        <v>2411</v>
      </c>
      <c r="E99" s="15"/>
      <c r="F99" s="15">
        <f t="shared" si="21"/>
        <v>2411</v>
      </c>
      <c r="G99" s="25"/>
      <c r="H99" s="15">
        <f t="shared" si="15"/>
        <v>2411</v>
      </c>
      <c r="I99" s="31">
        <v>-28</v>
      </c>
      <c r="J99" s="15">
        <f t="shared" si="16"/>
        <v>2383</v>
      </c>
      <c r="K99" s="31"/>
      <c r="L99" s="15">
        <f t="shared" si="17"/>
        <v>2383</v>
      </c>
      <c r="M99" s="31"/>
      <c r="N99" s="15">
        <f t="shared" si="18"/>
        <v>2383</v>
      </c>
      <c r="O99" s="31"/>
      <c r="P99" s="15">
        <f t="shared" si="19"/>
        <v>2383</v>
      </c>
    </row>
    <row r="100" spans="1:16" ht="15.75" hidden="1">
      <c r="A100" s="2" t="s">
        <v>4</v>
      </c>
      <c r="B100" s="9">
        <v>2573</v>
      </c>
      <c r="C100" s="15">
        <v>257</v>
      </c>
      <c r="D100" s="15">
        <f t="shared" si="14"/>
        <v>2830</v>
      </c>
      <c r="E100" s="15"/>
      <c r="F100" s="15">
        <f t="shared" si="21"/>
        <v>2830</v>
      </c>
      <c r="G100" s="25"/>
      <c r="H100" s="15">
        <f t="shared" si="15"/>
        <v>2830</v>
      </c>
      <c r="I100" s="31"/>
      <c r="J100" s="15">
        <f t="shared" si="16"/>
        <v>2830</v>
      </c>
      <c r="K100" s="31"/>
      <c r="L100" s="15">
        <f t="shared" si="17"/>
        <v>2830</v>
      </c>
      <c r="M100" s="31"/>
      <c r="N100" s="15">
        <f t="shared" si="18"/>
        <v>2830</v>
      </c>
      <c r="O100" s="31"/>
      <c r="P100" s="15">
        <f t="shared" si="19"/>
        <v>2830</v>
      </c>
    </row>
    <row r="101" spans="1:16" ht="15.75" hidden="1">
      <c r="A101" s="2" t="s">
        <v>5</v>
      </c>
      <c r="B101" s="9">
        <v>1201</v>
      </c>
      <c r="C101" s="15">
        <v>120</v>
      </c>
      <c r="D101" s="15">
        <f t="shared" si="14"/>
        <v>1321</v>
      </c>
      <c r="E101" s="15"/>
      <c r="F101" s="15">
        <f t="shared" si="21"/>
        <v>1321</v>
      </c>
      <c r="G101" s="25"/>
      <c r="H101" s="15">
        <f t="shared" si="15"/>
        <v>1321</v>
      </c>
      <c r="I101" s="31"/>
      <c r="J101" s="15">
        <f t="shared" si="16"/>
        <v>1321</v>
      </c>
      <c r="K101" s="31"/>
      <c r="L101" s="15">
        <f t="shared" si="17"/>
        <v>1321</v>
      </c>
      <c r="M101" s="31"/>
      <c r="N101" s="15">
        <f t="shared" si="18"/>
        <v>1321</v>
      </c>
      <c r="O101" s="31"/>
      <c r="P101" s="15">
        <f t="shared" si="19"/>
        <v>1321</v>
      </c>
    </row>
    <row r="102" spans="1:16" ht="15.75" hidden="1">
      <c r="A102" s="2" t="s">
        <v>6</v>
      </c>
      <c r="B102" s="9">
        <v>596</v>
      </c>
      <c r="C102" s="15">
        <v>59</v>
      </c>
      <c r="D102" s="15">
        <f t="shared" si="14"/>
        <v>655</v>
      </c>
      <c r="E102" s="15"/>
      <c r="F102" s="15">
        <f t="shared" si="21"/>
        <v>655</v>
      </c>
      <c r="G102" s="25"/>
      <c r="H102" s="15">
        <f t="shared" si="15"/>
        <v>655</v>
      </c>
      <c r="I102" s="31">
        <v>-48</v>
      </c>
      <c r="J102" s="15">
        <f t="shared" si="16"/>
        <v>607</v>
      </c>
      <c r="K102" s="31"/>
      <c r="L102" s="15">
        <f t="shared" si="17"/>
        <v>607</v>
      </c>
      <c r="M102" s="31"/>
      <c r="N102" s="15">
        <f t="shared" si="18"/>
        <v>607</v>
      </c>
      <c r="O102" s="31"/>
      <c r="P102" s="15">
        <f t="shared" si="19"/>
        <v>607</v>
      </c>
    </row>
    <row r="103" spans="1:16" ht="15.75" hidden="1">
      <c r="A103" s="2" t="s">
        <v>7</v>
      </c>
      <c r="B103" s="9">
        <v>519</v>
      </c>
      <c r="C103" s="15">
        <v>50</v>
      </c>
      <c r="D103" s="15">
        <f t="shared" si="14"/>
        <v>569</v>
      </c>
      <c r="E103" s="15"/>
      <c r="F103" s="15">
        <f t="shared" si="21"/>
        <v>569</v>
      </c>
      <c r="G103" s="25"/>
      <c r="H103" s="15">
        <f t="shared" si="15"/>
        <v>569</v>
      </c>
      <c r="I103" s="31">
        <v>-34</v>
      </c>
      <c r="J103" s="15">
        <f t="shared" si="16"/>
        <v>535</v>
      </c>
      <c r="K103" s="31"/>
      <c r="L103" s="15">
        <f t="shared" si="17"/>
        <v>535</v>
      </c>
      <c r="M103" s="31"/>
      <c r="N103" s="15">
        <f t="shared" si="18"/>
        <v>535</v>
      </c>
      <c r="O103" s="31"/>
      <c r="P103" s="15">
        <f t="shared" si="19"/>
        <v>535</v>
      </c>
    </row>
    <row r="104" spans="1:16" ht="15.75" hidden="1">
      <c r="A104" s="2" t="s">
        <v>8</v>
      </c>
      <c r="B104" s="9">
        <v>1243</v>
      </c>
      <c r="C104" s="15">
        <v>124</v>
      </c>
      <c r="D104" s="15">
        <f t="shared" si="14"/>
        <v>1367</v>
      </c>
      <c r="E104" s="15"/>
      <c r="F104" s="15">
        <f t="shared" si="21"/>
        <v>1367</v>
      </c>
      <c r="G104" s="25"/>
      <c r="H104" s="15">
        <f t="shared" si="15"/>
        <v>1367</v>
      </c>
      <c r="I104" s="31"/>
      <c r="J104" s="15">
        <f t="shared" si="16"/>
        <v>1367</v>
      </c>
      <c r="K104" s="31"/>
      <c r="L104" s="15">
        <f t="shared" si="17"/>
        <v>1367</v>
      </c>
      <c r="M104" s="31"/>
      <c r="N104" s="15">
        <f t="shared" si="18"/>
        <v>1367</v>
      </c>
      <c r="O104" s="31"/>
      <c r="P104" s="15">
        <f t="shared" si="19"/>
        <v>1367</v>
      </c>
    </row>
    <row r="105" spans="1:16" ht="15.75" hidden="1">
      <c r="A105" s="2" t="s">
        <v>9</v>
      </c>
      <c r="B105" s="9">
        <v>1467</v>
      </c>
      <c r="C105" s="15">
        <v>146</v>
      </c>
      <c r="D105" s="15">
        <f t="shared" si="14"/>
        <v>1613</v>
      </c>
      <c r="E105" s="15"/>
      <c r="F105" s="15">
        <f t="shared" si="21"/>
        <v>1613</v>
      </c>
      <c r="G105" s="25"/>
      <c r="H105" s="15">
        <f t="shared" si="15"/>
        <v>1613</v>
      </c>
      <c r="I105" s="31">
        <v>-15</v>
      </c>
      <c r="J105" s="15">
        <f t="shared" si="16"/>
        <v>1598</v>
      </c>
      <c r="K105" s="31"/>
      <c r="L105" s="15">
        <f t="shared" si="17"/>
        <v>1598</v>
      </c>
      <c r="M105" s="31"/>
      <c r="N105" s="15">
        <f t="shared" si="18"/>
        <v>1598</v>
      </c>
      <c r="O105" s="31"/>
      <c r="P105" s="15">
        <f t="shared" si="19"/>
        <v>1598</v>
      </c>
    </row>
    <row r="106" spans="1:16" ht="15.75" hidden="1">
      <c r="A106" s="2" t="s">
        <v>10</v>
      </c>
      <c r="B106" s="9">
        <v>354</v>
      </c>
      <c r="C106" s="15">
        <v>35</v>
      </c>
      <c r="D106" s="15">
        <f t="shared" si="14"/>
        <v>389</v>
      </c>
      <c r="E106" s="15"/>
      <c r="F106" s="15">
        <f t="shared" si="21"/>
        <v>389</v>
      </c>
      <c r="G106" s="25"/>
      <c r="H106" s="15">
        <f t="shared" si="15"/>
        <v>389</v>
      </c>
      <c r="I106" s="31">
        <v>69</v>
      </c>
      <c r="J106" s="15">
        <f t="shared" si="16"/>
        <v>458</v>
      </c>
      <c r="K106" s="31"/>
      <c r="L106" s="15">
        <f t="shared" si="17"/>
        <v>458</v>
      </c>
      <c r="M106" s="31"/>
      <c r="N106" s="15">
        <f t="shared" si="18"/>
        <v>458</v>
      </c>
      <c r="O106" s="31"/>
      <c r="P106" s="15">
        <f t="shared" si="19"/>
        <v>458</v>
      </c>
    </row>
    <row r="107" spans="1:16" ht="15.75" hidden="1">
      <c r="A107" s="2" t="s">
        <v>17</v>
      </c>
      <c r="B107" s="9">
        <v>346</v>
      </c>
      <c r="C107" s="15">
        <v>34</v>
      </c>
      <c r="D107" s="15">
        <f t="shared" si="14"/>
        <v>380</v>
      </c>
      <c r="E107" s="15"/>
      <c r="F107" s="15">
        <f t="shared" si="21"/>
        <v>380</v>
      </c>
      <c r="G107" s="25"/>
      <c r="H107" s="15">
        <f t="shared" si="15"/>
        <v>380</v>
      </c>
      <c r="I107" s="31">
        <v>2</v>
      </c>
      <c r="J107" s="15">
        <f t="shared" si="16"/>
        <v>382</v>
      </c>
      <c r="K107" s="31"/>
      <c r="L107" s="15">
        <f t="shared" si="17"/>
        <v>382</v>
      </c>
      <c r="M107" s="31"/>
      <c r="N107" s="15">
        <f t="shared" si="18"/>
        <v>382</v>
      </c>
      <c r="O107" s="31"/>
      <c r="P107" s="15">
        <f t="shared" si="19"/>
        <v>382</v>
      </c>
    </row>
    <row r="108" spans="1:16" ht="15.75" hidden="1">
      <c r="A108" s="2" t="s">
        <v>11</v>
      </c>
      <c r="B108" s="9">
        <v>674</v>
      </c>
      <c r="C108" s="15">
        <v>67</v>
      </c>
      <c r="D108" s="15">
        <f t="shared" si="14"/>
        <v>741</v>
      </c>
      <c r="E108" s="15"/>
      <c r="F108" s="15">
        <f t="shared" si="21"/>
        <v>741</v>
      </c>
      <c r="G108" s="25"/>
      <c r="H108" s="15">
        <f t="shared" si="15"/>
        <v>741</v>
      </c>
      <c r="I108" s="31">
        <v>-45</v>
      </c>
      <c r="J108" s="15">
        <f t="shared" si="16"/>
        <v>696</v>
      </c>
      <c r="K108" s="31"/>
      <c r="L108" s="15">
        <f t="shared" si="17"/>
        <v>696</v>
      </c>
      <c r="M108" s="31"/>
      <c r="N108" s="15">
        <f t="shared" si="18"/>
        <v>696</v>
      </c>
      <c r="O108" s="31"/>
      <c r="P108" s="15">
        <f t="shared" si="19"/>
        <v>696</v>
      </c>
    </row>
    <row r="109" spans="1:16" ht="15.75" hidden="1">
      <c r="A109" s="2" t="s">
        <v>12</v>
      </c>
      <c r="B109" s="9">
        <v>709</v>
      </c>
      <c r="C109" s="15">
        <v>70</v>
      </c>
      <c r="D109" s="15">
        <f t="shared" si="14"/>
        <v>779</v>
      </c>
      <c r="E109" s="15"/>
      <c r="F109" s="15">
        <f t="shared" si="21"/>
        <v>779</v>
      </c>
      <c r="G109" s="25"/>
      <c r="H109" s="15">
        <f t="shared" si="15"/>
        <v>779</v>
      </c>
      <c r="I109" s="31">
        <v>-8</v>
      </c>
      <c r="J109" s="15">
        <f t="shared" si="16"/>
        <v>771</v>
      </c>
      <c r="K109" s="31"/>
      <c r="L109" s="15">
        <f t="shared" si="17"/>
        <v>771</v>
      </c>
      <c r="M109" s="31"/>
      <c r="N109" s="15">
        <f t="shared" si="18"/>
        <v>771</v>
      </c>
      <c r="O109" s="31"/>
      <c r="P109" s="15">
        <f t="shared" si="19"/>
        <v>771</v>
      </c>
    </row>
    <row r="110" spans="1:16" ht="15.75" hidden="1">
      <c r="A110" s="2" t="s">
        <v>13</v>
      </c>
      <c r="B110" s="9">
        <v>674</v>
      </c>
      <c r="C110" s="15">
        <v>67</v>
      </c>
      <c r="D110" s="15">
        <f t="shared" si="14"/>
        <v>741</v>
      </c>
      <c r="E110" s="15"/>
      <c r="F110" s="15">
        <f t="shared" si="21"/>
        <v>741</v>
      </c>
      <c r="G110" s="25"/>
      <c r="H110" s="15">
        <f t="shared" si="15"/>
        <v>741</v>
      </c>
      <c r="I110" s="31">
        <v>-23</v>
      </c>
      <c r="J110" s="15">
        <f t="shared" si="16"/>
        <v>718</v>
      </c>
      <c r="K110" s="31"/>
      <c r="L110" s="15">
        <f t="shared" si="17"/>
        <v>718</v>
      </c>
      <c r="M110" s="31"/>
      <c r="N110" s="15">
        <f t="shared" si="18"/>
        <v>718</v>
      </c>
      <c r="O110" s="31"/>
      <c r="P110" s="15">
        <f t="shared" si="19"/>
        <v>718</v>
      </c>
    </row>
    <row r="111" spans="1:16" ht="15.75" hidden="1">
      <c r="A111" s="2" t="s">
        <v>14</v>
      </c>
      <c r="B111" s="9">
        <v>587</v>
      </c>
      <c r="C111" s="15">
        <v>58</v>
      </c>
      <c r="D111" s="15">
        <f t="shared" si="14"/>
        <v>645</v>
      </c>
      <c r="E111" s="15"/>
      <c r="F111" s="15">
        <f t="shared" si="21"/>
        <v>645</v>
      </c>
      <c r="G111" s="25"/>
      <c r="H111" s="15">
        <f t="shared" si="15"/>
        <v>645</v>
      </c>
      <c r="I111" s="31">
        <v>-31</v>
      </c>
      <c r="J111" s="15">
        <f t="shared" si="16"/>
        <v>614</v>
      </c>
      <c r="K111" s="31"/>
      <c r="L111" s="15">
        <f t="shared" si="17"/>
        <v>614</v>
      </c>
      <c r="M111" s="31"/>
      <c r="N111" s="15">
        <f t="shared" si="18"/>
        <v>614</v>
      </c>
      <c r="O111" s="31"/>
      <c r="P111" s="15">
        <f t="shared" si="19"/>
        <v>614</v>
      </c>
    </row>
    <row r="112" spans="1:16" ht="15.75" hidden="1">
      <c r="A112" s="2" t="s">
        <v>15</v>
      </c>
      <c r="B112" s="9">
        <v>268</v>
      </c>
      <c r="C112" s="15">
        <v>26</v>
      </c>
      <c r="D112" s="15">
        <f t="shared" si="14"/>
        <v>294</v>
      </c>
      <c r="E112" s="15"/>
      <c r="F112" s="15">
        <f t="shared" si="21"/>
        <v>294</v>
      </c>
      <c r="G112" s="25"/>
      <c r="H112" s="15">
        <f t="shared" si="15"/>
        <v>294</v>
      </c>
      <c r="I112" s="31">
        <v>-27</v>
      </c>
      <c r="J112" s="15">
        <f t="shared" si="16"/>
        <v>267</v>
      </c>
      <c r="K112" s="31"/>
      <c r="L112" s="15">
        <f t="shared" si="17"/>
        <v>267</v>
      </c>
      <c r="M112" s="31"/>
      <c r="N112" s="15">
        <f t="shared" si="18"/>
        <v>267</v>
      </c>
      <c r="O112" s="31"/>
      <c r="P112" s="15">
        <f t="shared" si="19"/>
        <v>267</v>
      </c>
    </row>
    <row r="113" spans="1:16" ht="15.75" hidden="1">
      <c r="A113" s="2" t="s">
        <v>16</v>
      </c>
      <c r="B113" s="9">
        <v>2081</v>
      </c>
      <c r="C113" s="15">
        <v>208</v>
      </c>
      <c r="D113" s="15">
        <f t="shared" si="14"/>
        <v>2289</v>
      </c>
      <c r="E113" s="15"/>
      <c r="F113" s="15">
        <f t="shared" si="21"/>
        <v>2289</v>
      </c>
      <c r="G113" s="25"/>
      <c r="H113" s="15">
        <f t="shared" si="15"/>
        <v>2289</v>
      </c>
      <c r="I113" s="31">
        <v>87</v>
      </c>
      <c r="J113" s="15">
        <f t="shared" si="16"/>
        <v>2376</v>
      </c>
      <c r="K113" s="31"/>
      <c r="L113" s="15">
        <f t="shared" si="17"/>
        <v>2376</v>
      </c>
      <c r="M113" s="31"/>
      <c r="N113" s="15">
        <f t="shared" si="18"/>
        <v>2376</v>
      </c>
      <c r="O113" s="31"/>
      <c r="P113" s="15">
        <f t="shared" si="19"/>
        <v>2376</v>
      </c>
    </row>
    <row r="114" spans="1:16" ht="94.5" hidden="1">
      <c r="A114" s="5" t="s">
        <v>29</v>
      </c>
      <c r="B114" s="8">
        <f>SUM(B115:B133)</f>
        <v>0</v>
      </c>
      <c r="C114" s="14"/>
      <c r="D114" s="15">
        <f t="shared" si="14"/>
        <v>0</v>
      </c>
      <c r="E114" s="14"/>
      <c r="F114" s="15">
        <f t="shared" si="21"/>
        <v>0</v>
      </c>
      <c r="G114" s="25"/>
      <c r="H114" s="15">
        <f t="shared" si="15"/>
        <v>0</v>
      </c>
      <c r="I114" s="31"/>
      <c r="J114" s="15">
        <f t="shared" si="16"/>
        <v>0</v>
      </c>
      <c r="K114" s="31"/>
      <c r="L114" s="15">
        <f t="shared" si="17"/>
        <v>0</v>
      </c>
      <c r="M114" s="31"/>
      <c r="N114" s="15">
        <f t="shared" si="18"/>
        <v>0</v>
      </c>
      <c r="O114" s="31"/>
      <c r="P114" s="15">
        <f t="shared" si="19"/>
        <v>0</v>
      </c>
    </row>
    <row r="115" spans="1:16" ht="15.75" hidden="1">
      <c r="A115" s="2" t="s">
        <v>18</v>
      </c>
      <c r="B115" s="11"/>
      <c r="C115" s="14"/>
      <c r="D115" s="15">
        <f t="shared" si="14"/>
        <v>0</v>
      </c>
      <c r="E115" s="14"/>
      <c r="F115" s="15">
        <f t="shared" si="21"/>
        <v>0</v>
      </c>
      <c r="G115" s="25"/>
      <c r="H115" s="15">
        <f t="shared" si="15"/>
        <v>0</v>
      </c>
      <c r="I115" s="31"/>
      <c r="J115" s="15">
        <f t="shared" si="16"/>
        <v>0</v>
      </c>
      <c r="K115" s="31"/>
      <c r="L115" s="15">
        <f t="shared" si="17"/>
        <v>0</v>
      </c>
      <c r="M115" s="31"/>
      <c r="N115" s="15">
        <f t="shared" si="18"/>
        <v>0</v>
      </c>
      <c r="O115" s="31"/>
      <c r="P115" s="15">
        <f t="shared" si="19"/>
        <v>0</v>
      </c>
    </row>
    <row r="116" spans="1:16" ht="15.75" hidden="1">
      <c r="A116" s="2" t="s">
        <v>20</v>
      </c>
      <c r="B116" s="10"/>
      <c r="C116" s="14"/>
      <c r="D116" s="15">
        <f t="shared" si="14"/>
        <v>0</v>
      </c>
      <c r="E116" s="14"/>
      <c r="F116" s="15">
        <f t="shared" si="21"/>
        <v>0</v>
      </c>
      <c r="G116" s="25"/>
      <c r="H116" s="15">
        <f t="shared" si="15"/>
        <v>0</v>
      </c>
      <c r="I116" s="31"/>
      <c r="J116" s="15">
        <f t="shared" si="16"/>
        <v>0</v>
      </c>
      <c r="K116" s="31"/>
      <c r="L116" s="15">
        <f t="shared" si="17"/>
        <v>0</v>
      </c>
      <c r="M116" s="31"/>
      <c r="N116" s="15">
        <f t="shared" si="18"/>
        <v>0</v>
      </c>
      <c r="O116" s="31"/>
      <c r="P116" s="15">
        <f t="shared" si="19"/>
        <v>0</v>
      </c>
    </row>
    <row r="117" spans="1:16" ht="15.75" hidden="1">
      <c r="A117" s="2" t="s">
        <v>1</v>
      </c>
      <c r="B117" s="9"/>
      <c r="C117" s="14"/>
      <c r="D117" s="15">
        <f t="shared" si="14"/>
        <v>0</v>
      </c>
      <c r="E117" s="14"/>
      <c r="F117" s="15">
        <f t="shared" si="21"/>
        <v>0</v>
      </c>
      <c r="G117" s="25"/>
      <c r="H117" s="15">
        <f t="shared" si="15"/>
        <v>0</v>
      </c>
      <c r="I117" s="31"/>
      <c r="J117" s="15">
        <f t="shared" si="16"/>
        <v>0</v>
      </c>
      <c r="K117" s="31"/>
      <c r="L117" s="15">
        <f t="shared" si="17"/>
        <v>0</v>
      </c>
      <c r="M117" s="31"/>
      <c r="N117" s="15">
        <f t="shared" si="18"/>
        <v>0</v>
      </c>
      <c r="O117" s="31"/>
      <c r="P117" s="15">
        <f t="shared" si="19"/>
        <v>0</v>
      </c>
    </row>
    <row r="118" spans="1:16" ht="15.75" hidden="1">
      <c r="A118" s="2" t="s">
        <v>2</v>
      </c>
      <c r="B118" s="9"/>
      <c r="C118" s="14"/>
      <c r="D118" s="15">
        <f t="shared" si="14"/>
        <v>0</v>
      </c>
      <c r="E118" s="14"/>
      <c r="F118" s="15">
        <f t="shared" si="21"/>
        <v>0</v>
      </c>
      <c r="G118" s="25"/>
      <c r="H118" s="15">
        <f t="shared" si="15"/>
        <v>0</v>
      </c>
      <c r="I118" s="31"/>
      <c r="J118" s="15">
        <f t="shared" si="16"/>
        <v>0</v>
      </c>
      <c r="K118" s="31"/>
      <c r="L118" s="15">
        <f t="shared" si="17"/>
        <v>0</v>
      </c>
      <c r="M118" s="31"/>
      <c r="N118" s="15">
        <f t="shared" si="18"/>
        <v>0</v>
      </c>
      <c r="O118" s="31"/>
      <c r="P118" s="15">
        <f t="shared" si="19"/>
        <v>0</v>
      </c>
    </row>
    <row r="119" spans="1:16" ht="15.75" hidden="1">
      <c r="A119" s="2" t="s">
        <v>19</v>
      </c>
      <c r="B119" s="9"/>
      <c r="C119" s="14"/>
      <c r="D119" s="15">
        <f t="shared" si="14"/>
        <v>0</v>
      </c>
      <c r="E119" s="14"/>
      <c r="F119" s="15">
        <f t="shared" si="21"/>
        <v>0</v>
      </c>
      <c r="G119" s="25"/>
      <c r="H119" s="15">
        <f t="shared" si="15"/>
        <v>0</v>
      </c>
      <c r="I119" s="31"/>
      <c r="J119" s="15">
        <f t="shared" si="16"/>
        <v>0</v>
      </c>
      <c r="K119" s="31"/>
      <c r="L119" s="15">
        <f t="shared" si="17"/>
        <v>0</v>
      </c>
      <c r="M119" s="31"/>
      <c r="N119" s="15">
        <f t="shared" si="18"/>
        <v>0</v>
      </c>
      <c r="O119" s="31"/>
      <c r="P119" s="15">
        <f t="shared" si="19"/>
        <v>0</v>
      </c>
    </row>
    <row r="120" spans="1:16" ht="15.75" hidden="1">
      <c r="A120" s="2" t="s">
        <v>3</v>
      </c>
      <c r="B120" s="9"/>
      <c r="C120" s="14"/>
      <c r="D120" s="15">
        <f t="shared" si="14"/>
        <v>0</v>
      </c>
      <c r="E120" s="14"/>
      <c r="F120" s="15">
        <f t="shared" si="21"/>
        <v>0</v>
      </c>
      <c r="G120" s="25"/>
      <c r="H120" s="15">
        <f t="shared" si="15"/>
        <v>0</v>
      </c>
      <c r="I120" s="31"/>
      <c r="J120" s="15">
        <f t="shared" si="16"/>
        <v>0</v>
      </c>
      <c r="K120" s="31"/>
      <c r="L120" s="15">
        <f t="shared" si="17"/>
        <v>0</v>
      </c>
      <c r="M120" s="31"/>
      <c r="N120" s="15">
        <f t="shared" si="18"/>
        <v>0</v>
      </c>
      <c r="O120" s="31"/>
      <c r="P120" s="15">
        <f t="shared" si="19"/>
        <v>0</v>
      </c>
    </row>
    <row r="121" spans="1:16" ht="15.75" hidden="1">
      <c r="A121" s="2" t="s">
        <v>4</v>
      </c>
      <c r="B121" s="9"/>
      <c r="C121" s="14"/>
      <c r="D121" s="15">
        <f t="shared" si="14"/>
        <v>0</v>
      </c>
      <c r="E121" s="14"/>
      <c r="F121" s="15">
        <f t="shared" si="21"/>
        <v>0</v>
      </c>
      <c r="G121" s="25"/>
      <c r="H121" s="15">
        <f t="shared" si="15"/>
        <v>0</v>
      </c>
      <c r="I121" s="31"/>
      <c r="J121" s="15">
        <f t="shared" si="16"/>
        <v>0</v>
      </c>
      <c r="K121" s="31"/>
      <c r="L121" s="15">
        <f t="shared" si="17"/>
        <v>0</v>
      </c>
      <c r="M121" s="31"/>
      <c r="N121" s="15">
        <f t="shared" si="18"/>
        <v>0</v>
      </c>
      <c r="O121" s="31"/>
      <c r="P121" s="15">
        <f t="shared" si="19"/>
        <v>0</v>
      </c>
    </row>
    <row r="122" spans="1:16" ht="15.75" hidden="1">
      <c r="A122" s="2" t="s">
        <v>5</v>
      </c>
      <c r="B122" s="9"/>
      <c r="C122" s="14"/>
      <c r="D122" s="15">
        <f t="shared" si="14"/>
        <v>0</v>
      </c>
      <c r="E122" s="14"/>
      <c r="F122" s="15">
        <f t="shared" si="21"/>
        <v>0</v>
      </c>
      <c r="G122" s="25"/>
      <c r="H122" s="15">
        <f t="shared" si="15"/>
        <v>0</v>
      </c>
      <c r="I122" s="31"/>
      <c r="J122" s="15">
        <f t="shared" si="16"/>
        <v>0</v>
      </c>
      <c r="K122" s="31"/>
      <c r="L122" s="15">
        <f t="shared" si="17"/>
        <v>0</v>
      </c>
      <c r="M122" s="31"/>
      <c r="N122" s="15">
        <f t="shared" si="18"/>
        <v>0</v>
      </c>
      <c r="O122" s="31"/>
      <c r="P122" s="15">
        <f t="shared" si="19"/>
        <v>0</v>
      </c>
    </row>
    <row r="123" spans="1:16" ht="15.75" hidden="1">
      <c r="A123" s="2" t="s">
        <v>6</v>
      </c>
      <c r="B123" s="9"/>
      <c r="C123" s="14"/>
      <c r="D123" s="15">
        <f t="shared" si="14"/>
        <v>0</v>
      </c>
      <c r="E123" s="14"/>
      <c r="F123" s="15">
        <f t="shared" si="21"/>
        <v>0</v>
      </c>
      <c r="G123" s="25"/>
      <c r="H123" s="15">
        <f t="shared" si="15"/>
        <v>0</v>
      </c>
      <c r="I123" s="31"/>
      <c r="J123" s="15">
        <f t="shared" si="16"/>
        <v>0</v>
      </c>
      <c r="K123" s="31"/>
      <c r="L123" s="15">
        <f t="shared" si="17"/>
        <v>0</v>
      </c>
      <c r="M123" s="31"/>
      <c r="N123" s="15">
        <f t="shared" si="18"/>
        <v>0</v>
      </c>
      <c r="O123" s="31"/>
      <c r="P123" s="15">
        <f t="shared" si="19"/>
        <v>0</v>
      </c>
    </row>
    <row r="124" spans="1:16" ht="15.75" hidden="1">
      <c r="A124" s="2" t="s">
        <v>7</v>
      </c>
      <c r="B124" s="9"/>
      <c r="C124" s="14"/>
      <c r="D124" s="15">
        <f t="shared" si="14"/>
        <v>0</v>
      </c>
      <c r="E124" s="14"/>
      <c r="F124" s="15">
        <f t="shared" si="21"/>
        <v>0</v>
      </c>
      <c r="G124" s="25"/>
      <c r="H124" s="15">
        <f t="shared" si="15"/>
        <v>0</v>
      </c>
      <c r="I124" s="31"/>
      <c r="J124" s="15">
        <f t="shared" si="16"/>
        <v>0</v>
      </c>
      <c r="K124" s="31"/>
      <c r="L124" s="15">
        <f t="shared" si="17"/>
        <v>0</v>
      </c>
      <c r="M124" s="31"/>
      <c r="N124" s="15">
        <f t="shared" si="18"/>
        <v>0</v>
      </c>
      <c r="O124" s="31"/>
      <c r="P124" s="15">
        <f t="shared" si="19"/>
        <v>0</v>
      </c>
    </row>
    <row r="125" spans="1:16" ht="15.75" hidden="1">
      <c r="A125" s="2" t="s">
        <v>8</v>
      </c>
      <c r="B125" s="9"/>
      <c r="C125" s="14"/>
      <c r="D125" s="15">
        <f t="shared" si="14"/>
        <v>0</v>
      </c>
      <c r="E125" s="14"/>
      <c r="F125" s="15">
        <f t="shared" si="21"/>
        <v>0</v>
      </c>
      <c r="G125" s="25"/>
      <c r="H125" s="15">
        <f t="shared" si="15"/>
        <v>0</v>
      </c>
      <c r="I125" s="31"/>
      <c r="J125" s="15">
        <f t="shared" si="16"/>
        <v>0</v>
      </c>
      <c r="K125" s="31"/>
      <c r="L125" s="15">
        <f t="shared" si="17"/>
        <v>0</v>
      </c>
      <c r="M125" s="31"/>
      <c r="N125" s="15">
        <f t="shared" si="18"/>
        <v>0</v>
      </c>
      <c r="O125" s="31"/>
      <c r="P125" s="15">
        <f t="shared" si="19"/>
        <v>0</v>
      </c>
    </row>
    <row r="126" spans="1:16" ht="15.75" hidden="1">
      <c r="A126" s="2" t="s">
        <v>9</v>
      </c>
      <c r="B126" s="9"/>
      <c r="C126" s="14"/>
      <c r="D126" s="15">
        <f t="shared" si="14"/>
        <v>0</v>
      </c>
      <c r="E126" s="14"/>
      <c r="F126" s="15">
        <f t="shared" si="21"/>
        <v>0</v>
      </c>
      <c r="G126" s="25"/>
      <c r="H126" s="15">
        <f t="shared" si="15"/>
        <v>0</v>
      </c>
      <c r="I126" s="31"/>
      <c r="J126" s="15">
        <f t="shared" si="16"/>
        <v>0</v>
      </c>
      <c r="K126" s="31"/>
      <c r="L126" s="15">
        <f t="shared" si="17"/>
        <v>0</v>
      </c>
      <c r="M126" s="31"/>
      <c r="N126" s="15">
        <f t="shared" si="18"/>
        <v>0</v>
      </c>
      <c r="O126" s="31"/>
      <c r="P126" s="15">
        <f t="shared" si="19"/>
        <v>0</v>
      </c>
    </row>
    <row r="127" spans="1:16" ht="15.75" hidden="1">
      <c r="A127" s="2" t="s">
        <v>10</v>
      </c>
      <c r="B127" s="9"/>
      <c r="C127" s="14"/>
      <c r="D127" s="15">
        <f t="shared" si="14"/>
        <v>0</v>
      </c>
      <c r="E127" s="14"/>
      <c r="F127" s="15">
        <f t="shared" si="21"/>
        <v>0</v>
      </c>
      <c r="G127" s="25"/>
      <c r="H127" s="15">
        <f t="shared" si="15"/>
        <v>0</v>
      </c>
      <c r="I127" s="31"/>
      <c r="J127" s="15">
        <f t="shared" si="16"/>
        <v>0</v>
      </c>
      <c r="K127" s="31"/>
      <c r="L127" s="15">
        <f t="shared" si="17"/>
        <v>0</v>
      </c>
      <c r="M127" s="31"/>
      <c r="N127" s="15">
        <f t="shared" si="18"/>
        <v>0</v>
      </c>
      <c r="O127" s="31"/>
      <c r="P127" s="15">
        <f t="shared" si="19"/>
        <v>0</v>
      </c>
    </row>
    <row r="128" spans="1:16" ht="15.75" hidden="1">
      <c r="A128" s="2" t="s">
        <v>17</v>
      </c>
      <c r="B128" s="9"/>
      <c r="C128" s="14"/>
      <c r="D128" s="15">
        <f t="shared" si="14"/>
        <v>0</v>
      </c>
      <c r="E128" s="14"/>
      <c r="F128" s="15">
        <f t="shared" si="21"/>
        <v>0</v>
      </c>
      <c r="G128" s="25"/>
      <c r="H128" s="15">
        <f t="shared" si="15"/>
        <v>0</v>
      </c>
      <c r="I128" s="31"/>
      <c r="J128" s="15">
        <f t="shared" si="16"/>
        <v>0</v>
      </c>
      <c r="K128" s="31"/>
      <c r="L128" s="15">
        <f t="shared" si="17"/>
        <v>0</v>
      </c>
      <c r="M128" s="31"/>
      <c r="N128" s="15">
        <f t="shared" si="18"/>
        <v>0</v>
      </c>
      <c r="O128" s="31"/>
      <c r="P128" s="15">
        <f t="shared" si="19"/>
        <v>0</v>
      </c>
    </row>
    <row r="129" spans="1:16" ht="15.75" hidden="1">
      <c r="A129" s="2" t="s">
        <v>11</v>
      </c>
      <c r="B129" s="9"/>
      <c r="C129" s="14"/>
      <c r="D129" s="15">
        <f t="shared" si="14"/>
        <v>0</v>
      </c>
      <c r="E129" s="14"/>
      <c r="F129" s="15">
        <f t="shared" si="21"/>
        <v>0</v>
      </c>
      <c r="G129" s="25"/>
      <c r="H129" s="15">
        <f t="shared" si="15"/>
        <v>0</v>
      </c>
      <c r="I129" s="31"/>
      <c r="J129" s="15">
        <f t="shared" si="16"/>
        <v>0</v>
      </c>
      <c r="K129" s="31"/>
      <c r="L129" s="15">
        <f t="shared" si="17"/>
        <v>0</v>
      </c>
      <c r="M129" s="31"/>
      <c r="N129" s="15">
        <f t="shared" si="18"/>
        <v>0</v>
      </c>
      <c r="O129" s="31"/>
      <c r="P129" s="15">
        <f t="shared" si="19"/>
        <v>0</v>
      </c>
    </row>
    <row r="130" spans="1:16" ht="15.75" hidden="1">
      <c r="A130" s="2" t="s">
        <v>12</v>
      </c>
      <c r="B130" s="9"/>
      <c r="C130" s="14"/>
      <c r="D130" s="15">
        <f t="shared" si="14"/>
        <v>0</v>
      </c>
      <c r="E130" s="14"/>
      <c r="F130" s="15">
        <f t="shared" si="21"/>
        <v>0</v>
      </c>
      <c r="G130" s="25"/>
      <c r="H130" s="15">
        <f t="shared" si="15"/>
        <v>0</v>
      </c>
      <c r="I130" s="31"/>
      <c r="J130" s="15">
        <f t="shared" si="16"/>
        <v>0</v>
      </c>
      <c r="K130" s="31"/>
      <c r="L130" s="15">
        <f t="shared" si="17"/>
        <v>0</v>
      </c>
      <c r="M130" s="31"/>
      <c r="N130" s="15">
        <f t="shared" si="18"/>
        <v>0</v>
      </c>
      <c r="O130" s="31"/>
      <c r="P130" s="15">
        <f t="shared" si="19"/>
        <v>0</v>
      </c>
    </row>
    <row r="131" spans="1:16" ht="15.75" hidden="1">
      <c r="A131" s="2" t="s">
        <v>13</v>
      </c>
      <c r="B131" s="9"/>
      <c r="C131" s="14"/>
      <c r="D131" s="15">
        <f t="shared" si="14"/>
        <v>0</v>
      </c>
      <c r="E131" s="14"/>
      <c r="F131" s="15">
        <f t="shared" si="21"/>
        <v>0</v>
      </c>
      <c r="G131" s="25"/>
      <c r="H131" s="15">
        <f t="shared" si="15"/>
        <v>0</v>
      </c>
      <c r="I131" s="31"/>
      <c r="J131" s="15">
        <f t="shared" si="16"/>
        <v>0</v>
      </c>
      <c r="K131" s="31"/>
      <c r="L131" s="15">
        <f t="shared" si="17"/>
        <v>0</v>
      </c>
      <c r="M131" s="31"/>
      <c r="N131" s="15">
        <f t="shared" si="18"/>
        <v>0</v>
      </c>
      <c r="O131" s="31"/>
      <c r="P131" s="15">
        <f t="shared" si="19"/>
        <v>0</v>
      </c>
    </row>
    <row r="132" spans="1:16" ht="15.75" hidden="1">
      <c r="A132" s="2" t="s">
        <v>14</v>
      </c>
      <c r="B132" s="9"/>
      <c r="C132" s="14"/>
      <c r="D132" s="15">
        <f t="shared" si="14"/>
        <v>0</v>
      </c>
      <c r="E132" s="14"/>
      <c r="F132" s="15">
        <f t="shared" si="21"/>
        <v>0</v>
      </c>
      <c r="G132" s="25"/>
      <c r="H132" s="15">
        <f t="shared" si="15"/>
        <v>0</v>
      </c>
      <c r="I132" s="31"/>
      <c r="J132" s="15">
        <f t="shared" si="16"/>
        <v>0</v>
      </c>
      <c r="K132" s="31"/>
      <c r="L132" s="15">
        <f t="shared" si="17"/>
        <v>0</v>
      </c>
      <c r="M132" s="31"/>
      <c r="N132" s="15">
        <f t="shared" si="18"/>
        <v>0</v>
      </c>
      <c r="O132" s="31"/>
      <c r="P132" s="15">
        <f t="shared" si="19"/>
        <v>0</v>
      </c>
    </row>
    <row r="133" spans="1:16" ht="15.75" hidden="1">
      <c r="A133" s="2" t="s">
        <v>15</v>
      </c>
      <c r="B133" s="9"/>
      <c r="C133" s="14"/>
      <c r="D133" s="15">
        <f t="shared" si="14"/>
        <v>0</v>
      </c>
      <c r="E133" s="14"/>
      <c r="F133" s="15">
        <f t="shared" si="21"/>
        <v>0</v>
      </c>
      <c r="G133" s="25"/>
      <c r="H133" s="15">
        <f t="shared" si="15"/>
        <v>0</v>
      </c>
      <c r="I133" s="31"/>
      <c r="J133" s="15">
        <f t="shared" si="16"/>
        <v>0</v>
      </c>
      <c r="K133" s="31"/>
      <c r="L133" s="15">
        <f t="shared" si="17"/>
        <v>0</v>
      </c>
      <c r="M133" s="31"/>
      <c r="N133" s="15">
        <f t="shared" si="18"/>
        <v>0</v>
      </c>
      <c r="O133" s="31"/>
      <c r="P133" s="15">
        <f t="shared" si="19"/>
        <v>0</v>
      </c>
    </row>
    <row r="134" spans="1:16" ht="15.75" hidden="1">
      <c r="A134" s="2" t="s">
        <v>16</v>
      </c>
      <c r="B134" s="9"/>
      <c r="C134" s="14"/>
      <c r="D134" s="15">
        <f t="shared" si="14"/>
        <v>0</v>
      </c>
      <c r="E134" s="14"/>
      <c r="F134" s="15">
        <f t="shared" si="21"/>
        <v>0</v>
      </c>
      <c r="G134" s="25"/>
      <c r="H134" s="15">
        <f t="shared" si="15"/>
        <v>0</v>
      </c>
      <c r="I134" s="31"/>
      <c r="J134" s="15">
        <f t="shared" si="16"/>
        <v>0</v>
      </c>
      <c r="K134" s="31"/>
      <c r="L134" s="15">
        <f t="shared" si="17"/>
        <v>0</v>
      </c>
      <c r="M134" s="31"/>
      <c r="N134" s="15">
        <f t="shared" si="18"/>
        <v>0</v>
      </c>
      <c r="O134" s="31"/>
      <c r="P134" s="15">
        <f t="shared" si="19"/>
        <v>0</v>
      </c>
    </row>
    <row r="135" spans="1:16" ht="54" hidden="1" customHeight="1">
      <c r="A135" s="5" t="s">
        <v>30</v>
      </c>
      <c r="B135" s="8">
        <f t="shared" ref="B135:G135" si="22">SUM(B136:B139)</f>
        <v>168</v>
      </c>
      <c r="C135" s="8">
        <f t="shared" si="22"/>
        <v>0</v>
      </c>
      <c r="D135" s="8">
        <f t="shared" si="22"/>
        <v>168</v>
      </c>
      <c r="E135" s="8">
        <f t="shared" si="22"/>
        <v>0</v>
      </c>
      <c r="F135" s="8">
        <f t="shared" si="22"/>
        <v>168</v>
      </c>
      <c r="G135" s="24">
        <f t="shared" si="22"/>
        <v>0</v>
      </c>
      <c r="H135" s="8">
        <f t="shared" si="15"/>
        <v>168</v>
      </c>
      <c r="I135" s="30">
        <f>SUM(I136:I139)</f>
        <v>-114</v>
      </c>
      <c r="J135" s="8">
        <f t="shared" si="16"/>
        <v>54</v>
      </c>
      <c r="K135" s="30">
        <f>SUM(K136:K139)</f>
        <v>0</v>
      </c>
      <c r="L135" s="8">
        <f t="shared" si="17"/>
        <v>54</v>
      </c>
      <c r="M135" s="30">
        <f>SUM(M136:M139)</f>
        <v>0</v>
      </c>
      <c r="N135" s="8">
        <f t="shared" si="18"/>
        <v>54</v>
      </c>
      <c r="O135" s="30">
        <f>SUM(O136:O139)</f>
        <v>0</v>
      </c>
      <c r="P135" s="8">
        <f t="shared" si="19"/>
        <v>54</v>
      </c>
    </row>
    <row r="136" spans="1:16" ht="15.75" hidden="1">
      <c r="A136" s="2" t="s">
        <v>18</v>
      </c>
      <c r="B136" s="13">
        <f>104-12</f>
        <v>92</v>
      </c>
      <c r="C136" s="2"/>
      <c r="D136" s="15">
        <f t="shared" si="14"/>
        <v>92</v>
      </c>
      <c r="E136" s="2"/>
      <c r="F136" s="15">
        <f>D136+E136</f>
        <v>92</v>
      </c>
      <c r="G136" s="25"/>
      <c r="H136" s="15">
        <f t="shared" si="15"/>
        <v>92</v>
      </c>
      <c r="I136" s="31">
        <v>-78</v>
      </c>
      <c r="J136" s="15">
        <f t="shared" si="16"/>
        <v>14</v>
      </c>
      <c r="K136" s="31"/>
      <c r="L136" s="15">
        <f t="shared" si="17"/>
        <v>14</v>
      </c>
      <c r="M136" s="31"/>
      <c r="N136" s="15">
        <f t="shared" si="18"/>
        <v>14</v>
      </c>
      <c r="O136" s="31"/>
      <c r="P136" s="15">
        <f t="shared" si="19"/>
        <v>14</v>
      </c>
    </row>
    <row r="137" spans="1:16" ht="15.75" hidden="1">
      <c r="A137" s="2" t="s">
        <v>20</v>
      </c>
      <c r="B137" s="13">
        <v>22</v>
      </c>
      <c r="C137" s="2"/>
      <c r="D137" s="15">
        <f t="shared" si="14"/>
        <v>22</v>
      </c>
      <c r="E137" s="2"/>
      <c r="F137" s="15">
        <f>D137+E137</f>
        <v>22</v>
      </c>
      <c r="G137" s="25"/>
      <c r="H137" s="15">
        <f t="shared" si="15"/>
        <v>22</v>
      </c>
      <c r="I137" s="31">
        <v>-6</v>
      </c>
      <c r="J137" s="15">
        <f t="shared" si="16"/>
        <v>16</v>
      </c>
      <c r="K137" s="31"/>
      <c r="L137" s="15">
        <f t="shared" si="17"/>
        <v>16</v>
      </c>
      <c r="M137" s="31"/>
      <c r="N137" s="15">
        <f t="shared" si="18"/>
        <v>16</v>
      </c>
      <c r="O137" s="31"/>
      <c r="P137" s="15">
        <f t="shared" si="19"/>
        <v>16</v>
      </c>
    </row>
    <row r="138" spans="1:16" ht="15.75" hidden="1">
      <c r="A138" s="2" t="s">
        <v>3</v>
      </c>
      <c r="B138" s="13">
        <v>12</v>
      </c>
      <c r="C138" s="2"/>
      <c r="D138" s="15">
        <f t="shared" si="14"/>
        <v>12</v>
      </c>
      <c r="E138" s="2"/>
      <c r="F138" s="15">
        <f>D138+E138</f>
        <v>12</v>
      </c>
      <c r="G138" s="25"/>
      <c r="H138" s="15">
        <f t="shared" si="15"/>
        <v>12</v>
      </c>
      <c r="I138" s="31">
        <v>0</v>
      </c>
      <c r="J138" s="15">
        <f t="shared" si="16"/>
        <v>12</v>
      </c>
      <c r="K138" s="31"/>
      <c r="L138" s="15">
        <f t="shared" si="17"/>
        <v>12</v>
      </c>
      <c r="M138" s="31"/>
      <c r="N138" s="15">
        <f t="shared" si="18"/>
        <v>12</v>
      </c>
      <c r="O138" s="31"/>
      <c r="P138" s="15">
        <f t="shared" si="19"/>
        <v>12</v>
      </c>
    </row>
    <row r="139" spans="1:16" ht="15.75" hidden="1">
      <c r="A139" s="2" t="s">
        <v>16</v>
      </c>
      <c r="B139" s="13">
        <v>42</v>
      </c>
      <c r="C139" s="2"/>
      <c r="D139" s="15">
        <f t="shared" si="14"/>
        <v>42</v>
      </c>
      <c r="E139" s="2"/>
      <c r="F139" s="15">
        <f>D139+E139</f>
        <v>42</v>
      </c>
      <c r="G139" s="25"/>
      <c r="H139" s="15">
        <f t="shared" si="15"/>
        <v>42</v>
      </c>
      <c r="I139" s="31">
        <v>-30</v>
      </c>
      <c r="J139" s="15">
        <f t="shared" si="16"/>
        <v>12</v>
      </c>
      <c r="K139" s="31"/>
      <c r="L139" s="15">
        <f t="shared" si="17"/>
        <v>12</v>
      </c>
      <c r="M139" s="31"/>
      <c r="N139" s="15">
        <f t="shared" si="18"/>
        <v>12</v>
      </c>
      <c r="O139" s="31"/>
      <c r="P139" s="15">
        <f t="shared" si="19"/>
        <v>12</v>
      </c>
    </row>
    <row r="140" spans="1:16" s="3" customFormat="1" ht="50.25" hidden="1" customHeight="1">
      <c r="A140" s="5" t="s">
        <v>31</v>
      </c>
      <c r="B140" s="8">
        <f t="shared" ref="B140:G140" si="23">SUM(B141:B160)</f>
        <v>767614</v>
      </c>
      <c r="C140" s="8">
        <f t="shared" si="23"/>
        <v>0</v>
      </c>
      <c r="D140" s="8">
        <f t="shared" si="23"/>
        <v>767614</v>
      </c>
      <c r="E140" s="8">
        <f t="shared" si="23"/>
        <v>0</v>
      </c>
      <c r="F140" s="8">
        <f t="shared" si="23"/>
        <v>767614</v>
      </c>
      <c r="G140" s="24">
        <f t="shared" si="23"/>
        <v>0</v>
      </c>
      <c r="H140" s="8">
        <f t="shared" si="15"/>
        <v>767614</v>
      </c>
      <c r="I140" s="30">
        <f>SUM(I141:I160)</f>
        <v>0</v>
      </c>
      <c r="J140" s="8">
        <f t="shared" si="16"/>
        <v>767614</v>
      </c>
      <c r="K140" s="30">
        <f>SUM(K141:K160)</f>
        <v>18177</v>
      </c>
      <c r="L140" s="8">
        <f t="shared" si="17"/>
        <v>785791</v>
      </c>
      <c r="M140" s="30">
        <f>SUM(M141:M160)</f>
        <v>0</v>
      </c>
      <c r="N140" s="8">
        <f t="shared" si="18"/>
        <v>785791</v>
      </c>
      <c r="O140" s="30">
        <f>SUM(O141:O160)</f>
        <v>0</v>
      </c>
      <c r="P140" s="8">
        <f t="shared" si="19"/>
        <v>785791</v>
      </c>
    </row>
    <row r="141" spans="1:16" ht="15.75" hidden="1">
      <c r="A141" s="2" t="s">
        <v>18</v>
      </c>
      <c r="B141" s="9">
        <v>448387</v>
      </c>
      <c r="C141" s="14"/>
      <c r="D141" s="15">
        <f t="shared" ref="D141:D183" si="24">B141+C141</f>
        <v>448387</v>
      </c>
      <c r="E141" s="14"/>
      <c r="F141" s="15">
        <f t="shared" ref="F141:F160" si="25">D141+E141</f>
        <v>448387</v>
      </c>
      <c r="G141" s="25"/>
      <c r="H141" s="15">
        <f t="shared" ref="H141:H204" si="26">F141+G141</f>
        <v>448387</v>
      </c>
      <c r="I141" s="31">
        <v>23594</v>
      </c>
      <c r="J141" s="15">
        <f t="shared" ref="J141:J204" si="27">H141+I141</f>
        <v>471981</v>
      </c>
      <c r="K141" s="31">
        <v>18177</v>
      </c>
      <c r="L141" s="15">
        <f t="shared" ref="L141:L204" si="28">J141+K141</f>
        <v>490158</v>
      </c>
      <c r="M141" s="31"/>
      <c r="N141" s="15">
        <f t="shared" ref="N141:N204" si="29">L141+M141</f>
        <v>490158</v>
      </c>
      <c r="O141" s="31"/>
      <c r="P141" s="15">
        <f t="shared" ref="P141:P204" si="30">N141+O141</f>
        <v>490158</v>
      </c>
    </row>
    <row r="142" spans="1:16" ht="15.75" hidden="1">
      <c r="A142" s="2" t="s">
        <v>20</v>
      </c>
      <c r="B142" s="9">
        <v>80448</v>
      </c>
      <c r="C142" s="14"/>
      <c r="D142" s="15">
        <f t="shared" si="24"/>
        <v>80448</v>
      </c>
      <c r="E142" s="14"/>
      <c r="F142" s="15">
        <f t="shared" si="25"/>
        <v>80448</v>
      </c>
      <c r="G142" s="25"/>
      <c r="H142" s="15">
        <f t="shared" si="26"/>
        <v>80448</v>
      </c>
      <c r="I142" s="31">
        <v>-1200</v>
      </c>
      <c r="J142" s="15">
        <f t="shared" si="27"/>
        <v>79248</v>
      </c>
      <c r="K142" s="31"/>
      <c r="L142" s="15">
        <f t="shared" si="28"/>
        <v>79248</v>
      </c>
      <c r="M142" s="31"/>
      <c r="N142" s="15">
        <f t="shared" si="29"/>
        <v>79248</v>
      </c>
      <c r="O142" s="31"/>
      <c r="P142" s="15">
        <f t="shared" si="30"/>
        <v>79248</v>
      </c>
    </row>
    <row r="143" spans="1:16" ht="15.75" hidden="1">
      <c r="A143" s="2" t="s">
        <v>1</v>
      </c>
      <c r="B143" s="9">
        <v>10696</v>
      </c>
      <c r="C143" s="14"/>
      <c r="D143" s="15">
        <f t="shared" si="24"/>
        <v>10696</v>
      </c>
      <c r="E143" s="14"/>
      <c r="F143" s="15">
        <f t="shared" si="25"/>
        <v>10696</v>
      </c>
      <c r="G143" s="25"/>
      <c r="H143" s="15">
        <f t="shared" si="26"/>
        <v>10696</v>
      </c>
      <c r="I143" s="31">
        <v>-2200</v>
      </c>
      <c r="J143" s="15">
        <f t="shared" si="27"/>
        <v>8496</v>
      </c>
      <c r="K143" s="31"/>
      <c r="L143" s="15">
        <f t="shared" si="28"/>
        <v>8496</v>
      </c>
      <c r="M143" s="31"/>
      <c r="N143" s="15">
        <f t="shared" si="29"/>
        <v>8496</v>
      </c>
      <c r="O143" s="31"/>
      <c r="P143" s="15">
        <f t="shared" si="30"/>
        <v>8496</v>
      </c>
    </row>
    <row r="144" spans="1:16" ht="15.75" hidden="1">
      <c r="A144" s="2" t="s">
        <v>2</v>
      </c>
      <c r="B144" s="9">
        <v>38404</v>
      </c>
      <c r="C144" s="14"/>
      <c r="D144" s="15">
        <f t="shared" si="24"/>
        <v>38404</v>
      </c>
      <c r="E144" s="14"/>
      <c r="F144" s="15">
        <f t="shared" si="25"/>
        <v>38404</v>
      </c>
      <c r="G144" s="25"/>
      <c r="H144" s="15">
        <f t="shared" si="26"/>
        <v>38404</v>
      </c>
      <c r="I144" s="31">
        <v>-3000</v>
      </c>
      <c r="J144" s="15">
        <f t="shared" si="27"/>
        <v>35404</v>
      </c>
      <c r="K144" s="31"/>
      <c r="L144" s="15">
        <f t="shared" si="28"/>
        <v>35404</v>
      </c>
      <c r="M144" s="31"/>
      <c r="N144" s="15">
        <f t="shared" si="29"/>
        <v>35404</v>
      </c>
      <c r="O144" s="31"/>
      <c r="P144" s="15">
        <f t="shared" si="30"/>
        <v>35404</v>
      </c>
    </row>
    <row r="145" spans="1:16" ht="15.75" hidden="1">
      <c r="A145" s="2" t="s">
        <v>19</v>
      </c>
      <c r="B145" s="9">
        <v>17743</v>
      </c>
      <c r="C145" s="14"/>
      <c r="D145" s="15">
        <f t="shared" si="24"/>
        <v>17743</v>
      </c>
      <c r="E145" s="14"/>
      <c r="F145" s="15">
        <f t="shared" si="25"/>
        <v>17743</v>
      </c>
      <c r="G145" s="25"/>
      <c r="H145" s="15">
        <f t="shared" si="26"/>
        <v>17743</v>
      </c>
      <c r="I145" s="31">
        <v>958</v>
      </c>
      <c r="J145" s="15">
        <f t="shared" si="27"/>
        <v>18701</v>
      </c>
      <c r="K145" s="31"/>
      <c r="L145" s="15">
        <f t="shared" si="28"/>
        <v>18701</v>
      </c>
      <c r="M145" s="31"/>
      <c r="N145" s="15">
        <f t="shared" si="29"/>
        <v>18701</v>
      </c>
      <c r="O145" s="31"/>
      <c r="P145" s="15">
        <f t="shared" si="30"/>
        <v>18701</v>
      </c>
    </row>
    <row r="146" spans="1:16" ht="15.75" hidden="1">
      <c r="A146" s="2" t="s">
        <v>3</v>
      </c>
      <c r="B146" s="9">
        <v>17685</v>
      </c>
      <c r="C146" s="14"/>
      <c r="D146" s="15">
        <f t="shared" si="24"/>
        <v>17685</v>
      </c>
      <c r="E146" s="14"/>
      <c r="F146" s="15">
        <f t="shared" si="25"/>
        <v>17685</v>
      </c>
      <c r="G146" s="25"/>
      <c r="H146" s="15">
        <f t="shared" si="26"/>
        <v>17685</v>
      </c>
      <c r="I146" s="31">
        <v>853</v>
      </c>
      <c r="J146" s="15">
        <f t="shared" si="27"/>
        <v>18538</v>
      </c>
      <c r="K146" s="31"/>
      <c r="L146" s="15">
        <f t="shared" si="28"/>
        <v>18538</v>
      </c>
      <c r="M146" s="31"/>
      <c r="N146" s="15">
        <f t="shared" si="29"/>
        <v>18538</v>
      </c>
      <c r="O146" s="31"/>
      <c r="P146" s="15">
        <f t="shared" si="30"/>
        <v>18538</v>
      </c>
    </row>
    <row r="147" spans="1:16" ht="15.75" hidden="1">
      <c r="A147" s="2" t="s">
        <v>4</v>
      </c>
      <c r="B147" s="9">
        <v>20151</v>
      </c>
      <c r="C147" s="14"/>
      <c r="D147" s="15">
        <f t="shared" si="24"/>
        <v>20151</v>
      </c>
      <c r="E147" s="14"/>
      <c r="F147" s="15">
        <f t="shared" si="25"/>
        <v>20151</v>
      </c>
      <c r="G147" s="25"/>
      <c r="H147" s="15">
        <f t="shared" si="26"/>
        <v>20151</v>
      </c>
      <c r="I147" s="31">
        <v>-1337</v>
      </c>
      <c r="J147" s="15">
        <f t="shared" si="27"/>
        <v>18814</v>
      </c>
      <c r="K147" s="31"/>
      <c r="L147" s="15">
        <f t="shared" si="28"/>
        <v>18814</v>
      </c>
      <c r="M147" s="31"/>
      <c r="N147" s="15">
        <f t="shared" si="29"/>
        <v>18814</v>
      </c>
      <c r="O147" s="31"/>
      <c r="P147" s="15">
        <f t="shared" si="30"/>
        <v>18814</v>
      </c>
    </row>
    <row r="148" spans="1:16" ht="15.75" hidden="1">
      <c r="A148" s="2" t="s">
        <v>5</v>
      </c>
      <c r="B148" s="9">
        <v>6071</v>
      </c>
      <c r="C148" s="14"/>
      <c r="D148" s="15">
        <f t="shared" si="24"/>
        <v>6071</v>
      </c>
      <c r="E148" s="14"/>
      <c r="F148" s="15">
        <f t="shared" si="25"/>
        <v>6071</v>
      </c>
      <c r="G148" s="25"/>
      <c r="H148" s="15">
        <f t="shared" si="26"/>
        <v>6071</v>
      </c>
      <c r="I148" s="31">
        <v>-320</v>
      </c>
      <c r="J148" s="15">
        <f t="shared" si="27"/>
        <v>5751</v>
      </c>
      <c r="K148" s="31"/>
      <c r="L148" s="15">
        <f t="shared" si="28"/>
        <v>5751</v>
      </c>
      <c r="M148" s="31"/>
      <c r="N148" s="15">
        <f t="shared" si="29"/>
        <v>5751</v>
      </c>
      <c r="O148" s="31"/>
      <c r="P148" s="15">
        <f t="shared" si="30"/>
        <v>5751</v>
      </c>
    </row>
    <row r="149" spans="1:16" ht="15.75" hidden="1">
      <c r="A149" s="2" t="s">
        <v>6</v>
      </c>
      <c r="B149" s="9">
        <v>6492</v>
      </c>
      <c r="C149" s="14"/>
      <c r="D149" s="15">
        <f t="shared" si="24"/>
        <v>6492</v>
      </c>
      <c r="E149" s="14"/>
      <c r="F149" s="15">
        <f t="shared" si="25"/>
        <v>6492</v>
      </c>
      <c r="G149" s="25"/>
      <c r="H149" s="15">
        <f t="shared" si="26"/>
        <v>6492</v>
      </c>
      <c r="I149" s="31">
        <v>-749</v>
      </c>
      <c r="J149" s="15">
        <f t="shared" si="27"/>
        <v>5743</v>
      </c>
      <c r="K149" s="31"/>
      <c r="L149" s="15">
        <f t="shared" si="28"/>
        <v>5743</v>
      </c>
      <c r="M149" s="31"/>
      <c r="N149" s="15">
        <f t="shared" si="29"/>
        <v>5743</v>
      </c>
      <c r="O149" s="31"/>
      <c r="P149" s="15">
        <f t="shared" si="30"/>
        <v>5743</v>
      </c>
    </row>
    <row r="150" spans="1:16" ht="15.75" hidden="1">
      <c r="A150" s="2" t="s">
        <v>7</v>
      </c>
      <c r="B150" s="9">
        <v>5589</v>
      </c>
      <c r="C150" s="14"/>
      <c r="D150" s="15">
        <f t="shared" si="24"/>
        <v>5589</v>
      </c>
      <c r="E150" s="14"/>
      <c r="F150" s="15">
        <f t="shared" si="25"/>
        <v>5589</v>
      </c>
      <c r="G150" s="25"/>
      <c r="H150" s="15">
        <f t="shared" si="26"/>
        <v>5589</v>
      </c>
      <c r="I150" s="31">
        <v>-439</v>
      </c>
      <c r="J150" s="15">
        <f t="shared" si="27"/>
        <v>5150</v>
      </c>
      <c r="K150" s="31"/>
      <c r="L150" s="15">
        <f t="shared" si="28"/>
        <v>5150</v>
      </c>
      <c r="M150" s="31"/>
      <c r="N150" s="15">
        <f t="shared" si="29"/>
        <v>5150</v>
      </c>
      <c r="O150" s="31"/>
      <c r="P150" s="15">
        <f t="shared" si="30"/>
        <v>5150</v>
      </c>
    </row>
    <row r="151" spans="1:16" ht="15.75" hidden="1">
      <c r="A151" s="2" t="s">
        <v>8</v>
      </c>
      <c r="B151" s="9">
        <v>14565</v>
      </c>
      <c r="C151" s="14"/>
      <c r="D151" s="15">
        <f t="shared" si="24"/>
        <v>14565</v>
      </c>
      <c r="E151" s="14"/>
      <c r="F151" s="15">
        <f t="shared" si="25"/>
        <v>14565</v>
      </c>
      <c r="G151" s="25"/>
      <c r="H151" s="15">
        <f t="shared" si="26"/>
        <v>14565</v>
      </c>
      <c r="I151" s="31">
        <v>-4570</v>
      </c>
      <c r="J151" s="15">
        <f t="shared" si="27"/>
        <v>9995</v>
      </c>
      <c r="K151" s="31"/>
      <c r="L151" s="15">
        <f t="shared" si="28"/>
        <v>9995</v>
      </c>
      <c r="M151" s="31"/>
      <c r="N151" s="15">
        <f t="shared" si="29"/>
        <v>9995</v>
      </c>
      <c r="O151" s="31"/>
      <c r="P151" s="15">
        <f t="shared" si="30"/>
        <v>9995</v>
      </c>
    </row>
    <row r="152" spans="1:16" ht="15.75" hidden="1">
      <c r="A152" s="2" t="s">
        <v>9</v>
      </c>
      <c r="B152" s="9">
        <v>14468</v>
      </c>
      <c r="C152" s="14"/>
      <c r="D152" s="15">
        <f t="shared" si="24"/>
        <v>14468</v>
      </c>
      <c r="E152" s="14"/>
      <c r="F152" s="15">
        <f t="shared" si="25"/>
        <v>14468</v>
      </c>
      <c r="G152" s="25"/>
      <c r="H152" s="15">
        <f t="shared" si="26"/>
        <v>14468</v>
      </c>
      <c r="I152" s="31">
        <v>-2940</v>
      </c>
      <c r="J152" s="15">
        <f t="shared" si="27"/>
        <v>11528</v>
      </c>
      <c r="K152" s="31"/>
      <c r="L152" s="15">
        <f t="shared" si="28"/>
        <v>11528</v>
      </c>
      <c r="M152" s="31"/>
      <c r="N152" s="15">
        <f t="shared" si="29"/>
        <v>11528</v>
      </c>
      <c r="O152" s="31"/>
      <c r="P152" s="15">
        <f t="shared" si="30"/>
        <v>11528</v>
      </c>
    </row>
    <row r="153" spans="1:16" ht="15.75" hidden="1">
      <c r="A153" s="2" t="s">
        <v>10</v>
      </c>
      <c r="B153" s="9">
        <v>5788</v>
      </c>
      <c r="C153" s="14"/>
      <c r="D153" s="15">
        <f t="shared" si="24"/>
        <v>5788</v>
      </c>
      <c r="E153" s="14"/>
      <c r="F153" s="15">
        <f t="shared" si="25"/>
        <v>5788</v>
      </c>
      <c r="G153" s="25"/>
      <c r="H153" s="15">
        <f t="shared" si="26"/>
        <v>5788</v>
      </c>
      <c r="I153" s="31">
        <v>-400</v>
      </c>
      <c r="J153" s="15">
        <f t="shared" si="27"/>
        <v>5388</v>
      </c>
      <c r="K153" s="31"/>
      <c r="L153" s="15">
        <f t="shared" si="28"/>
        <v>5388</v>
      </c>
      <c r="M153" s="31"/>
      <c r="N153" s="15">
        <f t="shared" si="29"/>
        <v>5388</v>
      </c>
      <c r="O153" s="31"/>
      <c r="P153" s="15">
        <f t="shared" si="30"/>
        <v>5388</v>
      </c>
    </row>
    <row r="154" spans="1:16" ht="15.75" hidden="1">
      <c r="A154" s="2" t="s">
        <v>17</v>
      </c>
      <c r="B154" s="9">
        <v>3413</v>
      </c>
      <c r="C154" s="14"/>
      <c r="D154" s="15">
        <f t="shared" si="24"/>
        <v>3413</v>
      </c>
      <c r="E154" s="14"/>
      <c r="F154" s="15">
        <f t="shared" si="25"/>
        <v>3413</v>
      </c>
      <c r="G154" s="25"/>
      <c r="H154" s="15">
        <f t="shared" si="26"/>
        <v>3413</v>
      </c>
      <c r="I154" s="31"/>
      <c r="J154" s="15">
        <f t="shared" si="27"/>
        <v>3413</v>
      </c>
      <c r="K154" s="31"/>
      <c r="L154" s="15">
        <f t="shared" si="28"/>
        <v>3413</v>
      </c>
      <c r="M154" s="31"/>
      <c r="N154" s="15">
        <f t="shared" si="29"/>
        <v>3413</v>
      </c>
      <c r="O154" s="31"/>
      <c r="P154" s="15">
        <f t="shared" si="30"/>
        <v>3413</v>
      </c>
    </row>
    <row r="155" spans="1:16" ht="15.75" hidden="1">
      <c r="A155" s="2" t="s">
        <v>11</v>
      </c>
      <c r="B155" s="9">
        <v>12301</v>
      </c>
      <c r="C155" s="14"/>
      <c r="D155" s="15">
        <f t="shared" si="24"/>
        <v>12301</v>
      </c>
      <c r="E155" s="14"/>
      <c r="F155" s="15">
        <f t="shared" si="25"/>
        <v>12301</v>
      </c>
      <c r="G155" s="25"/>
      <c r="H155" s="15">
        <f t="shared" si="26"/>
        <v>12301</v>
      </c>
      <c r="I155" s="31">
        <v>-3500</v>
      </c>
      <c r="J155" s="15">
        <f t="shared" si="27"/>
        <v>8801</v>
      </c>
      <c r="K155" s="31"/>
      <c r="L155" s="15">
        <f t="shared" si="28"/>
        <v>8801</v>
      </c>
      <c r="M155" s="31"/>
      <c r="N155" s="15">
        <f t="shared" si="29"/>
        <v>8801</v>
      </c>
      <c r="O155" s="31"/>
      <c r="P155" s="15">
        <f t="shared" si="30"/>
        <v>8801</v>
      </c>
    </row>
    <row r="156" spans="1:16" ht="15.75" hidden="1">
      <c r="A156" s="2" t="s">
        <v>12</v>
      </c>
      <c r="B156" s="9">
        <v>13572</v>
      </c>
      <c r="C156" s="14"/>
      <c r="D156" s="15">
        <f t="shared" si="24"/>
        <v>13572</v>
      </c>
      <c r="E156" s="14"/>
      <c r="F156" s="15">
        <f t="shared" si="25"/>
        <v>13572</v>
      </c>
      <c r="G156" s="25"/>
      <c r="H156" s="15">
        <f t="shared" si="26"/>
        <v>13572</v>
      </c>
      <c r="I156" s="31">
        <v>-3700</v>
      </c>
      <c r="J156" s="15">
        <f t="shared" si="27"/>
        <v>9872</v>
      </c>
      <c r="K156" s="31"/>
      <c r="L156" s="15">
        <f t="shared" si="28"/>
        <v>9872</v>
      </c>
      <c r="M156" s="31"/>
      <c r="N156" s="15">
        <f t="shared" si="29"/>
        <v>9872</v>
      </c>
      <c r="O156" s="31"/>
      <c r="P156" s="15">
        <f t="shared" si="30"/>
        <v>9872</v>
      </c>
    </row>
    <row r="157" spans="1:16" ht="15.75" hidden="1">
      <c r="A157" s="2" t="s">
        <v>13</v>
      </c>
      <c r="B157" s="9">
        <v>5075</v>
      </c>
      <c r="C157" s="14"/>
      <c r="D157" s="15">
        <f t="shared" si="24"/>
        <v>5075</v>
      </c>
      <c r="E157" s="14"/>
      <c r="F157" s="15">
        <f t="shared" si="25"/>
        <v>5075</v>
      </c>
      <c r="G157" s="25"/>
      <c r="H157" s="15">
        <f t="shared" si="26"/>
        <v>5075</v>
      </c>
      <c r="I157" s="31">
        <v>-1025</v>
      </c>
      <c r="J157" s="15">
        <f t="shared" si="27"/>
        <v>4050</v>
      </c>
      <c r="K157" s="31"/>
      <c r="L157" s="15">
        <f t="shared" si="28"/>
        <v>4050</v>
      </c>
      <c r="M157" s="31"/>
      <c r="N157" s="15">
        <f t="shared" si="29"/>
        <v>4050</v>
      </c>
      <c r="O157" s="31"/>
      <c r="P157" s="15">
        <f t="shared" si="30"/>
        <v>4050</v>
      </c>
    </row>
    <row r="158" spans="1:16" ht="15.75" hidden="1">
      <c r="A158" s="2" t="s">
        <v>14</v>
      </c>
      <c r="B158" s="9">
        <v>8129</v>
      </c>
      <c r="C158" s="14"/>
      <c r="D158" s="15">
        <f t="shared" si="24"/>
        <v>8129</v>
      </c>
      <c r="E158" s="14"/>
      <c r="F158" s="15">
        <f t="shared" si="25"/>
        <v>8129</v>
      </c>
      <c r="G158" s="25"/>
      <c r="H158" s="15">
        <f t="shared" si="26"/>
        <v>8129</v>
      </c>
      <c r="I158" s="31"/>
      <c r="J158" s="15">
        <f t="shared" si="27"/>
        <v>8129</v>
      </c>
      <c r="K158" s="31"/>
      <c r="L158" s="15">
        <f t="shared" si="28"/>
        <v>8129</v>
      </c>
      <c r="M158" s="31"/>
      <c r="N158" s="15">
        <f t="shared" si="29"/>
        <v>8129</v>
      </c>
      <c r="O158" s="31"/>
      <c r="P158" s="15">
        <f t="shared" si="30"/>
        <v>8129</v>
      </c>
    </row>
    <row r="159" spans="1:16" ht="15.75" hidden="1">
      <c r="A159" s="2" t="s">
        <v>15</v>
      </c>
      <c r="B159" s="9">
        <v>6007</v>
      </c>
      <c r="C159" s="14"/>
      <c r="D159" s="15">
        <f t="shared" si="24"/>
        <v>6007</v>
      </c>
      <c r="E159" s="14"/>
      <c r="F159" s="15">
        <f t="shared" si="25"/>
        <v>6007</v>
      </c>
      <c r="G159" s="25"/>
      <c r="H159" s="15">
        <f t="shared" si="26"/>
        <v>6007</v>
      </c>
      <c r="I159" s="31">
        <v>-25</v>
      </c>
      <c r="J159" s="15">
        <f t="shared" si="27"/>
        <v>5982</v>
      </c>
      <c r="K159" s="31"/>
      <c r="L159" s="15">
        <f t="shared" si="28"/>
        <v>5982</v>
      </c>
      <c r="M159" s="31"/>
      <c r="N159" s="15">
        <f t="shared" si="29"/>
        <v>5982</v>
      </c>
      <c r="O159" s="31"/>
      <c r="P159" s="15">
        <f t="shared" si="30"/>
        <v>5982</v>
      </c>
    </row>
    <row r="160" spans="1:16" ht="15.75" hidden="1">
      <c r="A160" s="2" t="s">
        <v>16</v>
      </c>
      <c r="B160" s="9">
        <v>32630</v>
      </c>
      <c r="C160" s="14"/>
      <c r="D160" s="15">
        <f t="shared" si="24"/>
        <v>32630</v>
      </c>
      <c r="E160" s="14"/>
      <c r="F160" s="15">
        <f t="shared" si="25"/>
        <v>32630</v>
      </c>
      <c r="G160" s="25"/>
      <c r="H160" s="15">
        <f t="shared" si="26"/>
        <v>32630</v>
      </c>
      <c r="I160" s="31"/>
      <c r="J160" s="15">
        <f t="shared" si="27"/>
        <v>32630</v>
      </c>
      <c r="K160" s="31"/>
      <c r="L160" s="15">
        <f t="shared" si="28"/>
        <v>32630</v>
      </c>
      <c r="M160" s="31"/>
      <c r="N160" s="15">
        <f t="shared" si="29"/>
        <v>32630</v>
      </c>
      <c r="O160" s="31"/>
      <c r="P160" s="15">
        <f t="shared" si="30"/>
        <v>32630</v>
      </c>
    </row>
    <row r="161" spans="1:16" ht="51" hidden="1" customHeight="1">
      <c r="A161" s="5" t="s">
        <v>35</v>
      </c>
      <c r="B161" s="8">
        <f t="shared" ref="B161:G161" si="31">SUM(B162:B181)</f>
        <v>79014</v>
      </c>
      <c r="C161" s="8">
        <f t="shared" si="31"/>
        <v>0</v>
      </c>
      <c r="D161" s="8">
        <f t="shared" si="31"/>
        <v>79014</v>
      </c>
      <c r="E161" s="8">
        <f t="shared" si="31"/>
        <v>0</v>
      </c>
      <c r="F161" s="8">
        <f t="shared" si="31"/>
        <v>79014</v>
      </c>
      <c r="G161" s="24">
        <f t="shared" si="31"/>
        <v>0</v>
      </c>
      <c r="H161" s="8">
        <f t="shared" si="26"/>
        <v>79014</v>
      </c>
      <c r="I161" s="30">
        <f>SUM(I162:I181)</f>
        <v>-680</v>
      </c>
      <c r="J161" s="8">
        <f t="shared" si="27"/>
        <v>78334</v>
      </c>
      <c r="K161" s="30">
        <f>SUM(K162:K181)</f>
        <v>0</v>
      </c>
      <c r="L161" s="8">
        <f t="shared" si="28"/>
        <v>78334</v>
      </c>
      <c r="M161" s="30">
        <f>SUM(M162:M181)</f>
        <v>0</v>
      </c>
      <c r="N161" s="8">
        <f t="shared" si="29"/>
        <v>78334</v>
      </c>
      <c r="O161" s="30">
        <f>SUM(O162:O181)</f>
        <v>0</v>
      </c>
      <c r="P161" s="8">
        <f t="shared" si="30"/>
        <v>78334</v>
      </c>
    </row>
    <row r="162" spans="1:16" ht="15.75" hidden="1">
      <c r="A162" s="2" t="s">
        <v>18</v>
      </c>
      <c r="B162" s="9">
        <v>29228</v>
      </c>
      <c r="C162" s="14"/>
      <c r="D162" s="15">
        <f t="shared" si="24"/>
        <v>29228</v>
      </c>
      <c r="E162" s="14"/>
      <c r="F162" s="15">
        <f t="shared" ref="F162:F225" si="32">D162+E162</f>
        <v>29228</v>
      </c>
      <c r="G162" s="25"/>
      <c r="H162" s="15">
        <f t="shared" si="26"/>
        <v>29228</v>
      </c>
      <c r="I162" s="31">
        <v>-680</v>
      </c>
      <c r="J162" s="15">
        <f t="shared" si="27"/>
        <v>28548</v>
      </c>
      <c r="K162" s="31"/>
      <c r="L162" s="15">
        <f t="shared" si="28"/>
        <v>28548</v>
      </c>
      <c r="M162" s="31"/>
      <c r="N162" s="15">
        <f t="shared" si="29"/>
        <v>28548</v>
      </c>
      <c r="O162" s="31"/>
      <c r="P162" s="15">
        <f t="shared" si="30"/>
        <v>28548</v>
      </c>
    </row>
    <row r="163" spans="1:16" ht="15.75" hidden="1">
      <c r="A163" s="2" t="s">
        <v>20</v>
      </c>
      <c r="B163" s="9">
        <v>13232</v>
      </c>
      <c r="C163" s="14"/>
      <c r="D163" s="15">
        <f t="shared" si="24"/>
        <v>13232</v>
      </c>
      <c r="E163" s="14"/>
      <c r="F163" s="15">
        <f t="shared" si="32"/>
        <v>13232</v>
      </c>
      <c r="G163" s="25"/>
      <c r="H163" s="15">
        <f t="shared" si="26"/>
        <v>13232</v>
      </c>
      <c r="I163" s="31">
        <v>-185</v>
      </c>
      <c r="J163" s="15">
        <f t="shared" si="27"/>
        <v>13047</v>
      </c>
      <c r="K163" s="31"/>
      <c r="L163" s="15">
        <f t="shared" si="28"/>
        <v>13047</v>
      </c>
      <c r="M163" s="31"/>
      <c r="N163" s="15">
        <f t="shared" si="29"/>
        <v>13047</v>
      </c>
      <c r="O163" s="31"/>
      <c r="P163" s="15">
        <f t="shared" si="30"/>
        <v>13047</v>
      </c>
    </row>
    <row r="164" spans="1:16" ht="15.75" hidden="1">
      <c r="A164" s="2" t="s">
        <v>1</v>
      </c>
      <c r="B164" s="9">
        <v>2416</v>
      </c>
      <c r="C164" s="14"/>
      <c r="D164" s="15">
        <f t="shared" si="24"/>
        <v>2416</v>
      </c>
      <c r="E164" s="14"/>
      <c r="F164" s="15">
        <f t="shared" si="32"/>
        <v>2416</v>
      </c>
      <c r="G164" s="25"/>
      <c r="H164" s="15">
        <f t="shared" si="26"/>
        <v>2416</v>
      </c>
      <c r="I164" s="31"/>
      <c r="J164" s="15">
        <f t="shared" si="27"/>
        <v>2416</v>
      </c>
      <c r="K164" s="31"/>
      <c r="L164" s="15">
        <f t="shared" si="28"/>
        <v>2416</v>
      </c>
      <c r="M164" s="31"/>
      <c r="N164" s="15">
        <f t="shared" si="29"/>
        <v>2416</v>
      </c>
      <c r="O164" s="31"/>
      <c r="P164" s="15">
        <f t="shared" si="30"/>
        <v>2416</v>
      </c>
    </row>
    <row r="165" spans="1:16" ht="15.75" hidden="1">
      <c r="A165" s="2" t="s">
        <v>2</v>
      </c>
      <c r="B165" s="9">
        <v>3876</v>
      </c>
      <c r="C165" s="14"/>
      <c r="D165" s="15">
        <f t="shared" si="24"/>
        <v>3876</v>
      </c>
      <c r="E165" s="14"/>
      <c r="F165" s="15">
        <f t="shared" si="32"/>
        <v>3876</v>
      </c>
      <c r="G165" s="25"/>
      <c r="H165" s="15">
        <f t="shared" si="26"/>
        <v>3876</v>
      </c>
      <c r="I165" s="31"/>
      <c r="J165" s="15">
        <f t="shared" si="27"/>
        <v>3876</v>
      </c>
      <c r="K165" s="31"/>
      <c r="L165" s="15">
        <f t="shared" si="28"/>
        <v>3876</v>
      </c>
      <c r="M165" s="31"/>
      <c r="N165" s="15">
        <f t="shared" si="29"/>
        <v>3876</v>
      </c>
      <c r="O165" s="31"/>
      <c r="P165" s="15">
        <f t="shared" si="30"/>
        <v>3876</v>
      </c>
    </row>
    <row r="166" spans="1:16" ht="15.75" hidden="1">
      <c r="A166" s="2" t="s">
        <v>19</v>
      </c>
      <c r="B166" s="9">
        <v>1878</v>
      </c>
      <c r="C166" s="14"/>
      <c r="D166" s="15">
        <f t="shared" si="24"/>
        <v>1878</v>
      </c>
      <c r="E166" s="14"/>
      <c r="F166" s="15">
        <f t="shared" si="32"/>
        <v>1878</v>
      </c>
      <c r="G166" s="25"/>
      <c r="H166" s="15">
        <f t="shared" si="26"/>
        <v>1878</v>
      </c>
      <c r="I166" s="31"/>
      <c r="J166" s="15">
        <f t="shared" si="27"/>
        <v>1878</v>
      </c>
      <c r="K166" s="31"/>
      <c r="L166" s="15">
        <f t="shared" si="28"/>
        <v>1878</v>
      </c>
      <c r="M166" s="31"/>
      <c r="N166" s="15">
        <f t="shared" si="29"/>
        <v>1878</v>
      </c>
      <c r="O166" s="31"/>
      <c r="P166" s="15">
        <f t="shared" si="30"/>
        <v>1878</v>
      </c>
    </row>
    <row r="167" spans="1:16" ht="15.75" hidden="1">
      <c r="A167" s="2" t="s">
        <v>3</v>
      </c>
      <c r="B167" s="9">
        <v>2811</v>
      </c>
      <c r="C167" s="14"/>
      <c r="D167" s="15">
        <f t="shared" si="24"/>
        <v>2811</v>
      </c>
      <c r="E167" s="14"/>
      <c r="F167" s="15">
        <f t="shared" si="32"/>
        <v>2811</v>
      </c>
      <c r="G167" s="25"/>
      <c r="H167" s="15">
        <f t="shared" si="26"/>
        <v>2811</v>
      </c>
      <c r="I167" s="31"/>
      <c r="J167" s="15">
        <f t="shared" si="27"/>
        <v>2811</v>
      </c>
      <c r="K167" s="31"/>
      <c r="L167" s="15">
        <f t="shared" si="28"/>
        <v>2811</v>
      </c>
      <c r="M167" s="31"/>
      <c r="N167" s="15">
        <f t="shared" si="29"/>
        <v>2811</v>
      </c>
      <c r="O167" s="31"/>
      <c r="P167" s="15">
        <f t="shared" si="30"/>
        <v>2811</v>
      </c>
    </row>
    <row r="168" spans="1:16" ht="15.75" hidden="1">
      <c r="A168" s="2" t="s">
        <v>4</v>
      </c>
      <c r="B168" s="9">
        <v>3719</v>
      </c>
      <c r="C168" s="14"/>
      <c r="D168" s="15">
        <f t="shared" si="24"/>
        <v>3719</v>
      </c>
      <c r="E168" s="14"/>
      <c r="F168" s="15">
        <f t="shared" si="32"/>
        <v>3719</v>
      </c>
      <c r="G168" s="25"/>
      <c r="H168" s="15">
        <f t="shared" si="26"/>
        <v>3719</v>
      </c>
      <c r="I168" s="31"/>
      <c r="J168" s="15">
        <f t="shared" si="27"/>
        <v>3719</v>
      </c>
      <c r="K168" s="31"/>
      <c r="L168" s="15">
        <f t="shared" si="28"/>
        <v>3719</v>
      </c>
      <c r="M168" s="31"/>
      <c r="N168" s="15">
        <f t="shared" si="29"/>
        <v>3719</v>
      </c>
      <c r="O168" s="31"/>
      <c r="P168" s="15">
        <f t="shared" si="30"/>
        <v>3719</v>
      </c>
    </row>
    <row r="169" spans="1:16" ht="15.75" hidden="1">
      <c r="A169" s="2" t="s">
        <v>5</v>
      </c>
      <c r="B169" s="9">
        <v>1090</v>
      </c>
      <c r="C169" s="14"/>
      <c r="D169" s="15">
        <f t="shared" si="24"/>
        <v>1090</v>
      </c>
      <c r="E169" s="14"/>
      <c r="F169" s="15">
        <f t="shared" si="32"/>
        <v>1090</v>
      </c>
      <c r="G169" s="25"/>
      <c r="H169" s="15">
        <f t="shared" si="26"/>
        <v>1090</v>
      </c>
      <c r="I169" s="31"/>
      <c r="J169" s="15">
        <f t="shared" si="27"/>
        <v>1090</v>
      </c>
      <c r="K169" s="31"/>
      <c r="L169" s="15">
        <f t="shared" si="28"/>
        <v>1090</v>
      </c>
      <c r="M169" s="31"/>
      <c r="N169" s="15">
        <f t="shared" si="29"/>
        <v>1090</v>
      </c>
      <c r="O169" s="31"/>
      <c r="P169" s="15">
        <f t="shared" si="30"/>
        <v>1090</v>
      </c>
    </row>
    <row r="170" spans="1:16" ht="15.75" hidden="1">
      <c r="A170" s="2" t="s">
        <v>6</v>
      </c>
      <c r="B170" s="9">
        <v>1295</v>
      </c>
      <c r="C170" s="14"/>
      <c r="D170" s="15">
        <f t="shared" si="24"/>
        <v>1295</v>
      </c>
      <c r="E170" s="14"/>
      <c r="F170" s="15">
        <f t="shared" si="32"/>
        <v>1295</v>
      </c>
      <c r="G170" s="25"/>
      <c r="H170" s="15">
        <f t="shared" si="26"/>
        <v>1295</v>
      </c>
      <c r="I170" s="31"/>
      <c r="J170" s="15">
        <f t="shared" si="27"/>
        <v>1295</v>
      </c>
      <c r="K170" s="31"/>
      <c r="L170" s="15">
        <f t="shared" si="28"/>
        <v>1295</v>
      </c>
      <c r="M170" s="31"/>
      <c r="N170" s="15">
        <f t="shared" si="29"/>
        <v>1295</v>
      </c>
      <c r="O170" s="31"/>
      <c r="P170" s="15">
        <f t="shared" si="30"/>
        <v>1295</v>
      </c>
    </row>
    <row r="171" spans="1:16" ht="15.75" hidden="1">
      <c r="A171" s="2" t="s">
        <v>7</v>
      </c>
      <c r="B171" s="9">
        <v>1295</v>
      </c>
      <c r="C171" s="14"/>
      <c r="D171" s="15">
        <f t="shared" si="24"/>
        <v>1295</v>
      </c>
      <c r="E171" s="14"/>
      <c r="F171" s="15">
        <f t="shared" si="32"/>
        <v>1295</v>
      </c>
      <c r="G171" s="25"/>
      <c r="H171" s="15">
        <f t="shared" si="26"/>
        <v>1295</v>
      </c>
      <c r="I171" s="31"/>
      <c r="J171" s="15">
        <f t="shared" si="27"/>
        <v>1295</v>
      </c>
      <c r="K171" s="31"/>
      <c r="L171" s="15">
        <f t="shared" si="28"/>
        <v>1295</v>
      </c>
      <c r="M171" s="31"/>
      <c r="N171" s="15">
        <f t="shared" si="29"/>
        <v>1295</v>
      </c>
      <c r="O171" s="31"/>
      <c r="P171" s="15">
        <f t="shared" si="30"/>
        <v>1295</v>
      </c>
    </row>
    <row r="172" spans="1:16" ht="15.75" hidden="1">
      <c r="A172" s="2" t="s">
        <v>8</v>
      </c>
      <c r="B172" s="9">
        <v>2045</v>
      </c>
      <c r="C172" s="14"/>
      <c r="D172" s="15">
        <f t="shared" si="24"/>
        <v>2045</v>
      </c>
      <c r="E172" s="14"/>
      <c r="F172" s="15">
        <f t="shared" si="32"/>
        <v>2045</v>
      </c>
      <c r="G172" s="25"/>
      <c r="H172" s="15">
        <f t="shared" si="26"/>
        <v>2045</v>
      </c>
      <c r="I172" s="31"/>
      <c r="J172" s="15">
        <f t="shared" si="27"/>
        <v>2045</v>
      </c>
      <c r="K172" s="31"/>
      <c r="L172" s="15">
        <f t="shared" si="28"/>
        <v>2045</v>
      </c>
      <c r="M172" s="31"/>
      <c r="N172" s="15">
        <f t="shared" si="29"/>
        <v>2045</v>
      </c>
      <c r="O172" s="31"/>
      <c r="P172" s="15">
        <f t="shared" si="30"/>
        <v>2045</v>
      </c>
    </row>
    <row r="173" spans="1:16" ht="15.75" hidden="1">
      <c r="A173" s="2" t="s">
        <v>9</v>
      </c>
      <c r="B173" s="9">
        <v>1958</v>
      </c>
      <c r="C173" s="14"/>
      <c r="D173" s="15">
        <f t="shared" si="24"/>
        <v>1958</v>
      </c>
      <c r="E173" s="14"/>
      <c r="F173" s="15">
        <f t="shared" si="32"/>
        <v>1958</v>
      </c>
      <c r="G173" s="25"/>
      <c r="H173" s="15">
        <f t="shared" si="26"/>
        <v>1958</v>
      </c>
      <c r="I173" s="31"/>
      <c r="J173" s="15">
        <f t="shared" si="27"/>
        <v>1958</v>
      </c>
      <c r="K173" s="31"/>
      <c r="L173" s="15">
        <f t="shared" si="28"/>
        <v>1958</v>
      </c>
      <c r="M173" s="31"/>
      <c r="N173" s="15">
        <f t="shared" si="29"/>
        <v>1958</v>
      </c>
      <c r="O173" s="31"/>
      <c r="P173" s="15">
        <f t="shared" si="30"/>
        <v>1958</v>
      </c>
    </row>
    <row r="174" spans="1:16" ht="15.75" hidden="1">
      <c r="A174" s="2" t="s">
        <v>10</v>
      </c>
      <c r="B174" s="9">
        <v>1421</v>
      </c>
      <c r="C174" s="14"/>
      <c r="D174" s="15">
        <f t="shared" si="24"/>
        <v>1421</v>
      </c>
      <c r="E174" s="14"/>
      <c r="F174" s="15">
        <f t="shared" si="32"/>
        <v>1421</v>
      </c>
      <c r="G174" s="25"/>
      <c r="H174" s="15">
        <f t="shared" si="26"/>
        <v>1421</v>
      </c>
      <c r="I174" s="31"/>
      <c r="J174" s="15">
        <f t="shared" si="27"/>
        <v>1421</v>
      </c>
      <c r="K174" s="31"/>
      <c r="L174" s="15">
        <f t="shared" si="28"/>
        <v>1421</v>
      </c>
      <c r="M174" s="31"/>
      <c r="N174" s="15">
        <f t="shared" si="29"/>
        <v>1421</v>
      </c>
      <c r="O174" s="31"/>
      <c r="P174" s="15">
        <f t="shared" si="30"/>
        <v>1421</v>
      </c>
    </row>
    <row r="175" spans="1:16" ht="15.75" hidden="1">
      <c r="A175" s="2" t="s">
        <v>17</v>
      </c>
      <c r="B175" s="9">
        <v>940</v>
      </c>
      <c r="C175" s="14"/>
      <c r="D175" s="15">
        <f t="shared" si="24"/>
        <v>940</v>
      </c>
      <c r="E175" s="14"/>
      <c r="F175" s="15">
        <f t="shared" si="32"/>
        <v>940</v>
      </c>
      <c r="G175" s="25"/>
      <c r="H175" s="15">
        <f t="shared" si="26"/>
        <v>940</v>
      </c>
      <c r="I175" s="31">
        <v>60</v>
      </c>
      <c r="J175" s="15">
        <f t="shared" si="27"/>
        <v>1000</v>
      </c>
      <c r="K175" s="31"/>
      <c r="L175" s="15">
        <f t="shared" si="28"/>
        <v>1000</v>
      </c>
      <c r="M175" s="31"/>
      <c r="N175" s="15">
        <f t="shared" si="29"/>
        <v>1000</v>
      </c>
      <c r="O175" s="31"/>
      <c r="P175" s="15">
        <f t="shared" si="30"/>
        <v>1000</v>
      </c>
    </row>
    <row r="176" spans="1:16" ht="15.75" hidden="1">
      <c r="A176" s="2" t="s">
        <v>11</v>
      </c>
      <c r="B176" s="9">
        <v>1500</v>
      </c>
      <c r="C176" s="14"/>
      <c r="D176" s="15">
        <f t="shared" si="24"/>
        <v>1500</v>
      </c>
      <c r="E176" s="14"/>
      <c r="F176" s="15">
        <f t="shared" si="32"/>
        <v>1500</v>
      </c>
      <c r="G176" s="25"/>
      <c r="H176" s="15">
        <f t="shared" si="26"/>
        <v>1500</v>
      </c>
      <c r="I176" s="31"/>
      <c r="J176" s="15">
        <f t="shared" si="27"/>
        <v>1500</v>
      </c>
      <c r="K176" s="31"/>
      <c r="L176" s="15">
        <f t="shared" si="28"/>
        <v>1500</v>
      </c>
      <c r="M176" s="31"/>
      <c r="N176" s="15">
        <f t="shared" si="29"/>
        <v>1500</v>
      </c>
      <c r="O176" s="31"/>
      <c r="P176" s="15">
        <f t="shared" si="30"/>
        <v>1500</v>
      </c>
    </row>
    <row r="177" spans="1:16" ht="15.75" hidden="1">
      <c r="A177" s="2" t="s">
        <v>12</v>
      </c>
      <c r="B177" s="9">
        <v>1326</v>
      </c>
      <c r="C177" s="14"/>
      <c r="D177" s="15">
        <f t="shared" si="24"/>
        <v>1326</v>
      </c>
      <c r="E177" s="14"/>
      <c r="F177" s="15">
        <f t="shared" si="32"/>
        <v>1326</v>
      </c>
      <c r="G177" s="25"/>
      <c r="H177" s="15">
        <f t="shared" si="26"/>
        <v>1326</v>
      </c>
      <c r="I177" s="31"/>
      <c r="J177" s="15">
        <f t="shared" si="27"/>
        <v>1326</v>
      </c>
      <c r="K177" s="31"/>
      <c r="L177" s="15">
        <f t="shared" si="28"/>
        <v>1326</v>
      </c>
      <c r="M177" s="31"/>
      <c r="N177" s="15">
        <f t="shared" si="29"/>
        <v>1326</v>
      </c>
      <c r="O177" s="31"/>
      <c r="P177" s="15">
        <f t="shared" si="30"/>
        <v>1326</v>
      </c>
    </row>
    <row r="178" spans="1:16" ht="15.75" hidden="1">
      <c r="A178" s="2" t="s">
        <v>13</v>
      </c>
      <c r="B178" s="9">
        <v>1311</v>
      </c>
      <c r="C178" s="14"/>
      <c r="D178" s="15">
        <f t="shared" si="24"/>
        <v>1311</v>
      </c>
      <c r="E178" s="14"/>
      <c r="F178" s="15">
        <f t="shared" si="32"/>
        <v>1311</v>
      </c>
      <c r="G178" s="25"/>
      <c r="H178" s="15">
        <f t="shared" si="26"/>
        <v>1311</v>
      </c>
      <c r="I178" s="31"/>
      <c r="J178" s="15">
        <f t="shared" si="27"/>
        <v>1311</v>
      </c>
      <c r="K178" s="31"/>
      <c r="L178" s="15">
        <f t="shared" si="28"/>
        <v>1311</v>
      </c>
      <c r="M178" s="31"/>
      <c r="N178" s="15">
        <f t="shared" si="29"/>
        <v>1311</v>
      </c>
      <c r="O178" s="31"/>
      <c r="P178" s="15">
        <f t="shared" si="30"/>
        <v>1311</v>
      </c>
    </row>
    <row r="179" spans="1:16" ht="15.75" hidden="1">
      <c r="A179" s="2" t="s">
        <v>14</v>
      </c>
      <c r="B179" s="9">
        <v>2297</v>
      </c>
      <c r="C179" s="14"/>
      <c r="D179" s="15">
        <f t="shared" si="24"/>
        <v>2297</v>
      </c>
      <c r="E179" s="14"/>
      <c r="F179" s="15">
        <f t="shared" si="32"/>
        <v>2297</v>
      </c>
      <c r="G179" s="25"/>
      <c r="H179" s="15">
        <f t="shared" si="26"/>
        <v>2297</v>
      </c>
      <c r="I179" s="31"/>
      <c r="J179" s="15">
        <f t="shared" si="27"/>
        <v>2297</v>
      </c>
      <c r="K179" s="31"/>
      <c r="L179" s="15">
        <f t="shared" si="28"/>
        <v>2297</v>
      </c>
      <c r="M179" s="31"/>
      <c r="N179" s="15">
        <f t="shared" si="29"/>
        <v>2297</v>
      </c>
      <c r="O179" s="31"/>
      <c r="P179" s="15">
        <f t="shared" si="30"/>
        <v>2297</v>
      </c>
    </row>
    <row r="180" spans="1:16" ht="15.75" hidden="1">
      <c r="A180" s="2" t="s">
        <v>15</v>
      </c>
      <c r="B180" s="9">
        <v>2084</v>
      </c>
      <c r="C180" s="14"/>
      <c r="D180" s="15">
        <f t="shared" si="24"/>
        <v>2084</v>
      </c>
      <c r="E180" s="14"/>
      <c r="F180" s="15">
        <f t="shared" si="32"/>
        <v>2084</v>
      </c>
      <c r="G180" s="25"/>
      <c r="H180" s="15">
        <f t="shared" si="26"/>
        <v>2084</v>
      </c>
      <c r="I180" s="31"/>
      <c r="J180" s="15">
        <f t="shared" si="27"/>
        <v>2084</v>
      </c>
      <c r="K180" s="31"/>
      <c r="L180" s="15">
        <f t="shared" si="28"/>
        <v>2084</v>
      </c>
      <c r="M180" s="31"/>
      <c r="N180" s="15">
        <f t="shared" si="29"/>
        <v>2084</v>
      </c>
      <c r="O180" s="31"/>
      <c r="P180" s="15">
        <f t="shared" si="30"/>
        <v>2084</v>
      </c>
    </row>
    <row r="181" spans="1:16" ht="15.75" hidden="1">
      <c r="A181" s="2" t="s">
        <v>16</v>
      </c>
      <c r="B181" s="9">
        <v>3292</v>
      </c>
      <c r="C181" s="14"/>
      <c r="D181" s="15">
        <f t="shared" si="24"/>
        <v>3292</v>
      </c>
      <c r="E181" s="14"/>
      <c r="F181" s="15">
        <f t="shared" si="32"/>
        <v>3292</v>
      </c>
      <c r="G181" s="25"/>
      <c r="H181" s="15">
        <f t="shared" si="26"/>
        <v>3292</v>
      </c>
      <c r="I181" s="31">
        <v>125</v>
      </c>
      <c r="J181" s="15">
        <f t="shared" si="27"/>
        <v>3417</v>
      </c>
      <c r="K181" s="31"/>
      <c r="L181" s="15">
        <f t="shared" si="28"/>
        <v>3417</v>
      </c>
      <c r="M181" s="31"/>
      <c r="N181" s="15">
        <f t="shared" si="29"/>
        <v>3417</v>
      </c>
      <c r="O181" s="31"/>
      <c r="P181" s="15">
        <f t="shared" si="30"/>
        <v>3417</v>
      </c>
    </row>
    <row r="182" spans="1:16" ht="59.25" hidden="1" customHeight="1">
      <c r="A182" s="6" t="s">
        <v>33</v>
      </c>
      <c r="B182" s="8">
        <f t="shared" ref="B182:O182" si="33">SUM(B183)</f>
        <v>17738</v>
      </c>
      <c r="C182" s="8">
        <f t="shared" si="33"/>
        <v>-17738</v>
      </c>
      <c r="D182" s="8">
        <f t="shared" si="33"/>
        <v>0</v>
      </c>
      <c r="E182" s="8">
        <f t="shared" si="33"/>
        <v>0</v>
      </c>
      <c r="F182" s="8">
        <f t="shared" si="33"/>
        <v>0</v>
      </c>
      <c r="G182" s="24">
        <f t="shared" si="33"/>
        <v>0</v>
      </c>
      <c r="H182" s="8">
        <f t="shared" si="26"/>
        <v>0</v>
      </c>
      <c r="I182" s="30">
        <f t="shared" si="33"/>
        <v>0</v>
      </c>
      <c r="J182" s="8">
        <f t="shared" si="27"/>
        <v>0</v>
      </c>
      <c r="K182" s="30">
        <f t="shared" si="33"/>
        <v>0</v>
      </c>
      <c r="L182" s="8">
        <f t="shared" si="28"/>
        <v>0</v>
      </c>
      <c r="M182" s="30">
        <f t="shared" si="33"/>
        <v>0</v>
      </c>
      <c r="N182" s="8">
        <f t="shared" si="29"/>
        <v>0</v>
      </c>
      <c r="O182" s="30">
        <f t="shared" si="33"/>
        <v>0</v>
      </c>
      <c r="P182" s="8">
        <f t="shared" si="30"/>
        <v>0</v>
      </c>
    </row>
    <row r="183" spans="1:16" ht="15.75" hidden="1">
      <c r="A183" s="2" t="s">
        <v>18</v>
      </c>
      <c r="B183" s="13">
        <f>17724+14</f>
        <v>17738</v>
      </c>
      <c r="C183" s="13">
        <v>-17738</v>
      </c>
      <c r="D183" s="15">
        <f t="shared" si="24"/>
        <v>0</v>
      </c>
      <c r="E183" s="13"/>
      <c r="F183" s="15">
        <f>D183+E183</f>
        <v>0</v>
      </c>
      <c r="G183" s="25"/>
      <c r="H183" s="15">
        <f t="shared" si="26"/>
        <v>0</v>
      </c>
      <c r="I183" s="31"/>
      <c r="J183" s="15">
        <f t="shared" si="27"/>
        <v>0</v>
      </c>
      <c r="K183" s="31"/>
      <c r="L183" s="15">
        <f t="shared" si="28"/>
        <v>0</v>
      </c>
      <c r="M183" s="31"/>
      <c r="N183" s="15">
        <f t="shared" si="29"/>
        <v>0</v>
      </c>
      <c r="O183" s="31"/>
      <c r="P183" s="15">
        <f t="shared" si="30"/>
        <v>0</v>
      </c>
    </row>
    <row r="184" spans="1:16" ht="63" hidden="1" customHeight="1">
      <c r="A184" s="6" t="s">
        <v>37</v>
      </c>
      <c r="B184" s="9"/>
      <c r="C184" s="16">
        <f>SUM(C185:C204)</f>
        <v>66724</v>
      </c>
      <c r="D184" s="17">
        <f>C184</f>
        <v>66724</v>
      </c>
      <c r="E184" s="18">
        <f>SUM(E185:E204)</f>
        <v>515</v>
      </c>
      <c r="F184" s="17">
        <f t="shared" si="32"/>
        <v>67239</v>
      </c>
      <c r="G184" s="26">
        <f>SUM(G185:G204)</f>
        <v>0</v>
      </c>
      <c r="H184" s="17">
        <f t="shared" si="26"/>
        <v>67239</v>
      </c>
      <c r="I184" s="30">
        <f>SUM(I185:I204)</f>
        <v>0</v>
      </c>
      <c r="J184" s="17">
        <f t="shared" si="27"/>
        <v>67239</v>
      </c>
      <c r="K184" s="30">
        <f>SUM(K185:K204)</f>
        <v>0</v>
      </c>
      <c r="L184" s="17">
        <f t="shared" si="28"/>
        <v>67239</v>
      </c>
      <c r="M184" s="30">
        <f>SUM(M185:M204)</f>
        <v>0</v>
      </c>
      <c r="N184" s="17">
        <f t="shared" si="29"/>
        <v>67239</v>
      </c>
      <c r="O184" s="30">
        <f>SUM(O185:O204)</f>
        <v>0</v>
      </c>
      <c r="P184" s="17">
        <f t="shared" si="30"/>
        <v>67239</v>
      </c>
    </row>
    <row r="185" spans="1:16" ht="15.75" hidden="1">
      <c r="A185" s="2" t="s">
        <v>18</v>
      </c>
      <c r="B185" s="9"/>
      <c r="C185" s="2">
        <v>18296</v>
      </c>
      <c r="D185" s="15">
        <f t="shared" ref="D185:D204" si="34">C185</f>
        <v>18296</v>
      </c>
      <c r="E185" s="19"/>
      <c r="F185" s="15">
        <f t="shared" si="32"/>
        <v>18296</v>
      </c>
      <c r="G185" s="25"/>
      <c r="H185" s="15">
        <f t="shared" si="26"/>
        <v>18296</v>
      </c>
      <c r="I185" s="31"/>
      <c r="J185" s="15">
        <f t="shared" si="27"/>
        <v>18296</v>
      </c>
      <c r="K185" s="31"/>
      <c r="L185" s="15">
        <f t="shared" si="28"/>
        <v>18296</v>
      </c>
      <c r="M185" s="31"/>
      <c r="N185" s="15">
        <f t="shared" si="29"/>
        <v>18296</v>
      </c>
      <c r="O185" s="31"/>
      <c r="P185" s="15">
        <f t="shared" si="30"/>
        <v>18296</v>
      </c>
    </row>
    <row r="186" spans="1:16" ht="15.75" hidden="1">
      <c r="A186" s="2" t="s">
        <v>20</v>
      </c>
      <c r="B186" s="9"/>
      <c r="C186" s="2">
        <v>8683</v>
      </c>
      <c r="D186" s="15">
        <f t="shared" si="34"/>
        <v>8683</v>
      </c>
      <c r="E186" s="19"/>
      <c r="F186" s="15">
        <f t="shared" si="32"/>
        <v>8683</v>
      </c>
      <c r="G186" s="25"/>
      <c r="H186" s="15">
        <f t="shared" si="26"/>
        <v>8683</v>
      </c>
      <c r="I186" s="31">
        <v>80</v>
      </c>
      <c r="J186" s="15">
        <f t="shared" si="27"/>
        <v>8763</v>
      </c>
      <c r="K186" s="31"/>
      <c r="L186" s="15">
        <f t="shared" si="28"/>
        <v>8763</v>
      </c>
      <c r="M186" s="31"/>
      <c r="N186" s="15">
        <f t="shared" si="29"/>
        <v>8763</v>
      </c>
      <c r="O186" s="31"/>
      <c r="P186" s="15">
        <f t="shared" si="30"/>
        <v>8763</v>
      </c>
    </row>
    <row r="187" spans="1:16" ht="15.75" hidden="1">
      <c r="A187" s="2" t="s">
        <v>1</v>
      </c>
      <c r="B187" s="9"/>
      <c r="C187" s="2">
        <v>1372</v>
      </c>
      <c r="D187" s="15">
        <f t="shared" si="34"/>
        <v>1372</v>
      </c>
      <c r="E187" s="19">
        <v>422</v>
      </c>
      <c r="F187" s="15">
        <f t="shared" si="32"/>
        <v>1794</v>
      </c>
      <c r="G187" s="25"/>
      <c r="H187" s="15">
        <f t="shared" si="26"/>
        <v>1794</v>
      </c>
      <c r="I187" s="31"/>
      <c r="J187" s="15">
        <f t="shared" si="27"/>
        <v>1794</v>
      </c>
      <c r="K187" s="31"/>
      <c r="L187" s="15">
        <f t="shared" si="28"/>
        <v>1794</v>
      </c>
      <c r="M187" s="31"/>
      <c r="N187" s="15">
        <f t="shared" si="29"/>
        <v>1794</v>
      </c>
      <c r="O187" s="31"/>
      <c r="P187" s="15">
        <f t="shared" si="30"/>
        <v>1794</v>
      </c>
    </row>
    <row r="188" spans="1:16" ht="15.75" hidden="1">
      <c r="A188" s="2" t="s">
        <v>2</v>
      </c>
      <c r="B188" s="9"/>
      <c r="C188" s="2">
        <v>4583</v>
      </c>
      <c r="D188" s="15">
        <f t="shared" si="34"/>
        <v>4583</v>
      </c>
      <c r="E188" s="19"/>
      <c r="F188" s="15">
        <f t="shared" si="32"/>
        <v>4583</v>
      </c>
      <c r="G188" s="25"/>
      <c r="H188" s="15">
        <f t="shared" si="26"/>
        <v>4583</v>
      </c>
      <c r="I188" s="31">
        <v>-5</v>
      </c>
      <c r="J188" s="15">
        <f t="shared" si="27"/>
        <v>4578</v>
      </c>
      <c r="K188" s="31"/>
      <c r="L188" s="15">
        <f t="shared" si="28"/>
        <v>4578</v>
      </c>
      <c r="M188" s="31"/>
      <c r="N188" s="15">
        <f t="shared" si="29"/>
        <v>4578</v>
      </c>
      <c r="O188" s="31"/>
      <c r="P188" s="15">
        <f t="shared" si="30"/>
        <v>4578</v>
      </c>
    </row>
    <row r="189" spans="1:16" ht="15.75" hidden="1">
      <c r="A189" s="2" t="s">
        <v>19</v>
      </c>
      <c r="B189" s="9"/>
      <c r="C189" s="2">
        <v>1866</v>
      </c>
      <c r="D189" s="15">
        <f t="shared" si="34"/>
        <v>1866</v>
      </c>
      <c r="E189" s="19"/>
      <c r="F189" s="15">
        <f t="shared" si="32"/>
        <v>1866</v>
      </c>
      <c r="G189" s="25"/>
      <c r="H189" s="15">
        <f t="shared" si="26"/>
        <v>1866</v>
      </c>
      <c r="I189" s="31"/>
      <c r="J189" s="15">
        <f t="shared" si="27"/>
        <v>1866</v>
      </c>
      <c r="K189" s="31"/>
      <c r="L189" s="15">
        <f t="shared" si="28"/>
        <v>1866</v>
      </c>
      <c r="M189" s="31"/>
      <c r="N189" s="15">
        <f t="shared" si="29"/>
        <v>1866</v>
      </c>
      <c r="O189" s="31"/>
      <c r="P189" s="15">
        <f t="shared" si="30"/>
        <v>1866</v>
      </c>
    </row>
    <row r="190" spans="1:16" ht="15.75" hidden="1">
      <c r="A190" s="2" t="s">
        <v>3</v>
      </c>
      <c r="B190" s="9"/>
      <c r="C190" s="2">
        <v>5047</v>
      </c>
      <c r="D190" s="15">
        <f t="shared" si="34"/>
        <v>5047</v>
      </c>
      <c r="E190" s="19"/>
      <c r="F190" s="15">
        <f t="shared" si="32"/>
        <v>5047</v>
      </c>
      <c r="G190" s="25"/>
      <c r="H190" s="15">
        <f t="shared" si="26"/>
        <v>5047</v>
      </c>
      <c r="I190" s="31">
        <v>-160</v>
      </c>
      <c r="J190" s="15">
        <f t="shared" si="27"/>
        <v>4887</v>
      </c>
      <c r="K190" s="31"/>
      <c r="L190" s="15">
        <f t="shared" si="28"/>
        <v>4887</v>
      </c>
      <c r="M190" s="31"/>
      <c r="N190" s="15">
        <f t="shared" si="29"/>
        <v>4887</v>
      </c>
      <c r="O190" s="31"/>
      <c r="P190" s="15">
        <f t="shared" si="30"/>
        <v>4887</v>
      </c>
    </row>
    <row r="191" spans="1:16" ht="15.75" hidden="1">
      <c r="A191" s="2" t="s">
        <v>4</v>
      </c>
      <c r="B191" s="9"/>
      <c r="C191" s="2">
        <v>3472</v>
      </c>
      <c r="D191" s="15">
        <f t="shared" si="34"/>
        <v>3472</v>
      </c>
      <c r="E191" s="19"/>
      <c r="F191" s="15">
        <f t="shared" si="32"/>
        <v>3472</v>
      </c>
      <c r="G191" s="25"/>
      <c r="H191" s="15">
        <f t="shared" si="26"/>
        <v>3472</v>
      </c>
      <c r="I191" s="31"/>
      <c r="J191" s="15">
        <f t="shared" si="27"/>
        <v>3472</v>
      </c>
      <c r="K191" s="31"/>
      <c r="L191" s="15">
        <f t="shared" si="28"/>
        <v>3472</v>
      </c>
      <c r="M191" s="31"/>
      <c r="N191" s="15">
        <f t="shared" si="29"/>
        <v>3472</v>
      </c>
      <c r="O191" s="31"/>
      <c r="P191" s="15">
        <f t="shared" si="30"/>
        <v>3472</v>
      </c>
    </row>
    <row r="192" spans="1:16" ht="15.75" hidden="1">
      <c r="A192" s="2" t="s">
        <v>5</v>
      </c>
      <c r="B192" s="9"/>
      <c r="C192" s="2">
        <v>1368</v>
      </c>
      <c r="D192" s="15">
        <f t="shared" si="34"/>
        <v>1368</v>
      </c>
      <c r="E192" s="19"/>
      <c r="F192" s="15">
        <f t="shared" si="32"/>
        <v>1368</v>
      </c>
      <c r="G192" s="25"/>
      <c r="H192" s="15">
        <f t="shared" si="26"/>
        <v>1368</v>
      </c>
      <c r="I192" s="31"/>
      <c r="J192" s="15">
        <f t="shared" si="27"/>
        <v>1368</v>
      </c>
      <c r="K192" s="31"/>
      <c r="L192" s="15">
        <f t="shared" si="28"/>
        <v>1368</v>
      </c>
      <c r="M192" s="31"/>
      <c r="N192" s="15">
        <f t="shared" si="29"/>
        <v>1368</v>
      </c>
      <c r="O192" s="31"/>
      <c r="P192" s="15">
        <f t="shared" si="30"/>
        <v>1368</v>
      </c>
    </row>
    <row r="193" spans="1:16" ht="15.75" hidden="1">
      <c r="A193" s="2" t="s">
        <v>6</v>
      </c>
      <c r="B193" s="9"/>
      <c r="C193" s="2">
        <v>1568</v>
      </c>
      <c r="D193" s="15">
        <f t="shared" si="34"/>
        <v>1568</v>
      </c>
      <c r="E193" s="19"/>
      <c r="F193" s="15">
        <f t="shared" si="32"/>
        <v>1568</v>
      </c>
      <c r="G193" s="25"/>
      <c r="H193" s="15">
        <f t="shared" si="26"/>
        <v>1568</v>
      </c>
      <c r="I193" s="31"/>
      <c r="J193" s="15">
        <f t="shared" si="27"/>
        <v>1568</v>
      </c>
      <c r="K193" s="31"/>
      <c r="L193" s="15">
        <f t="shared" si="28"/>
        <v>1568</v>
      </c>
      <c r="M193" s="31"/>
      <c r="N193" s="15">
        <f t="shared" si="29"/>
        <v>1568</v>
      </c>
      <c r="O193" s="31"/>
      <c r="P193" s="15">
        <f t="shared" si="30"/>
        <v>1568</v>
      </c>
    </row>
    <row r="194" spans="1:16" ht="15.75" hidden="1">
      <c r="A194" s="2" t="s">
        <v>7</v>
      </c>
      <c r="B194" s="9"/>
      <c r="C194" s="2">
        <v>842</v>
      </c>
      <c r="D194" s="15">
        <f t="shared" si="34"/>
        <v>842</v>
      </c>
      <c r="E194" s="19"/>
      <c r="F194" s="15">
        <f t="shared" si="32"/>
        <v>842</v>
      </c>
      <c r="G194" s="25"/>
      <c r="H194" s="15">
        <f t="shared" si="26"/>
        <v>842</v>
      </c>
      <c r="I194" s="31"/>
      <c r="J194" s="15">
        <f t="shared" si="27"/>
        <v>842</v>
      </c>
      <c r="K194" s="31"/>
      <c r="L194" s="15">
        <f t="shared" si="28"/>
        <v>842</v>
      </c>
      <c r="M194" s="31"/>
      <c r="N194" s="15">
        <f t="shared" si="29"/>
        <v>842</v>
      </c>
      <c r="O194" s="31"/>
      <c r="P194" s="15">
        <f t="shared" si="30"/>
        <v>842</v>
      </c>
    </row>
    <row r="195" spans="1:16" ht="15.75" hidden="1">
      <c r="A195" s="2" t="s">
        <v>8</v>
      </c>
      <c r="B195" s="9"/>
      <c r="C195" s="2">
        <v>2156</v>
      </c>
      <c r="D195" s="15">
        <f t="shared" si="34"/>
        <v>2156</v>
      </c>
      <c r="E195" s="19"/>
      <c r="F195" s="15">
        <f t="shared" si="32"/>
        <v>2156</v>
      </c>
      <c r="G195" s="25"/>
      <c r="H195" s="15">
        <f t="shared" si="26"/>
        <v>2156</v>
      </c>
      <c r="I195" s="31"/>
      <c r="J195" s="15">
        <f t="shared" si="27"/>
        <v>2156</v>
      </c>
      <c r="K195" s="31"/>
      <c r="L195" s="15">
        <f t="shared" si="28"/>
        <v>2156</v>
      </c>
      <c r="M195" s="31"/>
      <c r="N195" s="15">
        <f t="shared" si="29"/>
        <v>2156</v>
      </c>
      <c r="O195" s="31"/>
      <c r="P195" s="15">
        <f t="shared" si="30"/>
        <v>2156</v>
      </c>
    </row>
    <row r="196" spans="1:16" ht="15.75" hidden="1">
      <c r="A196" s="2" t="s">
        <v>9</v>
      </c>
      <c r="B196" s="9"/>
      <c r="C196" s="2">
        <v>1803</v>
      </c>
      <c r="D196" s="15">
        <f t="shared" si="34"/>
        <v>1803</v>
      </c>
      <c r="E196" s="19">
        <v>93</v>
      </c>
      <c r="F196" s="15">
        <f t="shared" si="32"/>
        <v>1896</v>
      </c>
      <c r="G196" s="25"/>
      <c r="H196" s="15">
        <f t="shared" si="26"/>
        <v>1896</v>
      </c>
      <c r="I196" s="31">
        <v>80</v>
      </c>
      <c r="J196" s="15">
        <f t="shared" si="27"/>
        <v>1976</v>
      </c>
      <c r="K196" s="31"/>
      <c r="L196" s="15">
        <f t="shared" si="28"/>
        <v>1976</v>
      </c>
      <c r="M196" s="31"/>
      <c r="N196" s="15">
        <f t="shared" si="29"/>
        <v>1976</v>
      </c>
      <c r="O196" s="31"/>
      <c r="P196" s="15">
        <f t="shared" si="30"/>
        <v>1976</v>
      </c>
    </row>
    <row r="197" spans="1:16" ht="15.75" hidden="1">
      <c r="A197" s="2" t="s">
        <v>10</v>
      </c>
      <c r="B197" s="9"/>
      <c r="C197" s="2">
        <v>1660</v>
      </c>
      <c r="D197" s="15">
        <f t="shared" si="34"/>
        <v>1660</v>
      </c>
      <c r="E197" s="19"/>
      <c r="F197" s="15">
        <f t="shared" si="32"/>
        <v>1660</v>
      </c>
      <c r="G197" s="25"/>
      <c r="H197" s="15">
        <f t="shared" si="26"/>
        <v>1660</v>
      </c>
      <c r="I197" s="31"/>
      <c r="J197" s="15">
        <f t="shared" si="27"/>
        <v>1660</v>
      </c>
      <c r="K197" s="31"/>
      <c r="L197" s="15">
        <f t="shared" si="28"/>
        <v>1660</v>
      </c>
      <c r="M197" s="31"/>
      <c r="N197" s="15">
        <f t="shared" si="29"/>
        <v>1660</v>
      </c>
      <c r="O197" s="31"/>
      <c r="P197" s="15">
        <f t="shared" si="30"/>
        <v>1660</v>
      </c>
    </row>
    <row r="198" spans="1:16" ht="15.75" hidden="1">
      <c r="A198" s="2" t="s">
        <v>17</v>
      </c>
      <c r="B198" s="9"/>
      <c r="C198" s="2">
        <v>1346</v>
      </c>
      <c r="D198" s="15">
        <f t="shared" si="34"/>
        <v>1346</v>
      </c>
      <c r="E198" s="19"/>
      <c r="F198" s="15">
        <f t="shared" si="32"/>
        <v>1346</v>
      </c>
      <c r="G198" s="25"/>
      <c r="H198" s="15">
        <f t="shared" si="26"/>
        <v>1346</v>
      </c>
      <c r="I198" s="31"/>
      <c r="J198" s="15">
        <f t="shared" si="27"/>
        <v>1346</v>
      </c>
      <c r="K198" s="31"/>
      <c r="L198" s="15">
        <f t="shared" si="28"/>
        <v>1346</v>
      </c>
      <c r="M198" s="31"/>
      <c r="N198" s="15">
        <f t="shared" si="29"/>
        <v>1346</v>
      </c>
      <c r="O198" s="31"/>
      <c r="P198" s="15">
        <f t="shared" si="30"/>
        <v>1346</v>
      </c>
    </row>
    <row r="199" spans="1:16" ht="15.75" hidden="1">
      <c r="A199" s="2" t="s">
        <v>11</v>
      </c>
      <c r="B199" s="9"/>
      <c r="C199" s="2">
        <v>1874</v>
      </c>
      <c r="D199" s="15">
        <f t="shared" si="34"/>
        <v>1874</v>
      </c>
      <c r="E199" s="19"/>
      <c r="F199" s="15">
        <f t="shared" si="32"/>
        <v>1874</v>
      </c>
      <c r="G199" s="25"/>
      <c r="H199" s="15">
        <f t="shared" si="26"/>
        <v>1874</v>
      </c>
      <c r="I199" s="31"/>
      <c r="J199" s="15">
        <f t="shared" si="27"/>
        <v>1874</v>
      </c>
      <c r="K199" s="31"/>
      <c r="L199" s="15">
        <f t="shared" si="28"/>
        <v>1874</v>
      </c>
      <c r="M199" s="31"/>
      <c r="N199" s="15">
        <f t="shared" si="29"/>
        <v>1874</v>
      </c>
      <c r="O199" s="31"/>
      <c r="P199" s="15">
        <f t="shared" si="30"/>
        <v>1874</v>
      </c>
    </row>
    <row r="200" spans="1:16" ht="15.75" hidden="1">
      <c r="A200" s="2" t="s">
        <v>12</v>
      </c>
      <c r="B200" s="9"/>
      <c r="C200" s="2">
        <v>1477</v>
      </c>
      <c r="D200" s="15">
        <f t="shared" si="34"/>
        <v>1477</v>
      </c>
      <c r="E200" s="19"/>
      <c r="F200" s="15">
        <f t="shared" si="32"/>
        <v>1477</v>
      </c>
      <c r="G200" s="25"/>
      <c r="H200" s="15">
        <f t="shared" si="26"/>
        <v>1477</v>
      </c>
      <c r="I200" s="31"/>
      <c r="J200" s="15">
        <f t="shared" si="27"/>
        <v>1477</v>
      </c>
      <c r="K200" s="31"/>
      <c r="L200" s="15">
        <f t="shared" si="28"/>
        <v>1477</v>
      </c>
      <c r="M200" s="31"/>
      <c r="N200" s="15">
        <f t="shared" si="29"/>
        <v>1477</v>
      </c>
      <c r="O200" s="31"/>
      <c r="P200" s="15">
        <f t="shared" si="30"/>
        <v>1477</v>
      </c>
    </row>
    <row r="201" spans="1:16" ht="15.75" hidden="1">
      <c r="A201" s="2" t="s">
        <v>13</v>
      </c>
      <c r="B201" s="9"/>
      <c r="C201" s="2">
        <v>1843</v>
      </c>
      <c r="D201" s="15">
        <f t="shared" si="34"/>
        <v>1843</v>
      </c>
      <c r="E201" s="19"/>
      <c r="F201" s="15">
        <f t="shared" si="32"/>
        <v>1843</v>
      </c>
      <c r="G201" s="25"/>
      <c r="H201" s="15">
        <f t="shared" si="26"/>
        <v>1843</v>
      </c>
      <c r="I201" s="31"/>
      <c r="J201" s="15">
        <f t="shared" si="27"/>
        <v>1843</v>
      </c>
      <c r="K201" s="31"/>
      <c r="L201" s="15">
        <f t="shared" si="28"/>
        <v>1843</v>
      </c>
      <c r="M201" s="31"/>
      <c r="N201" s="15">
        <f t="shared" si="29"/>
        <v>1843</v>
      </c>
      <c r="O201" s="31"/>
      <c r="P201" s="15">
        <f t="shared" si="30"/>
        <v>1843</v>
      </c>
    </row>
    <row r="202" spans="1:16" ht="15.75" hidden="1">
      <c r="A202" s="2" t="s">
        <v>14</v>
      </c>
      <c r="B202" s="9"/>
      <c r="C202" s="2">
        <v>2356</v>
      </c>
      <c r="D202" s="15">
        <f t="shared" si="34"/>
        <v>2356</v>
      </c>
      <c r="E202" s="19"/>
      <c r="F202" s="15">
        <f t="shared" si="32"/>
        <v>2356</v>
      </c>
      <c r="G202" s="25"/>
      <c r="H202" s="15">
        <f t="shared" si="26"/>
        <v>2356</v>
      </c>
      <c r="I202" s="31"/>
      <c r="J202" s="15">
        <f t="shared" si="27"/>
        <v>2356</v>
      </c>
      <c r="K202" s="31"/>
      <c r="L202" s="15">
        <f t="shared" si="28"/>
        <v>2356</v>
      </c>
      <c r="M202" s="31"/>
      <c r="N202" s="15">
        <f t="shared" si="29"/>
        <v>2356</v>
      </c>
      <c r="O202" s="31"/>
      <c r="P202" s="15">
        <f t="shared" si="30"/>
        <v>2356</v>
      </c>
    </row>
    <row r="203" spans="1:16" ht="15.75" hidden="1">
      <c r="A203" s="2" t="s">
        <v>15</v>
      </c>
      <c r="B203" s="9"/>
      <c r="C203" s="2">
        <v>2196</v>
      </c>
      <c r="D203" s="15">
        <f t="shared" si="34"/>
        <v>2196</v>
      </c>
      <c r="E203" s="19"/>
      <c r="F203" s="15">
        <f t="shared" si="32"/>
        <v>2196</v>
      </c>
      <c r="G203" s="25"/>
      <c r="H203" s="15">
        <f t="shared" si="26"/>
        <v>2196</v>
      </c>
      <c r="I203" s="31"/>
      <c r="J203" s="15">
        <f t="shared" si="27"/>
        <v>2196</v>
      </c>
      <c r="K203" s="31"/>
      <c r="L203" s="15">
        <f t="shared" si="28"/>
        <v>2196</v>
      </c>
      <c r="M203" s="31"/>
      <c r="N203" s="15">
        <f t="shared" si="29"/>
        <v>2196</v>
      </c>
      <c r="O203" s="31"/>
      <c r="P203" s="15">
        <f t="shared" si="30"/>
        <v>2196</v>
      </c>
    </row>
    <row r="204" spans="1:16" ht="15.75" hidden="1">
      <c r="A204" s="2" t="s">
        <v>16</v>
      </c>
      <c r="B204" s="9"/>
      <c r="C204" s="2">
        <v>2916</v>
      </c>
      <c r="D204" s="15">
        <f t="shared" si="34"/>
        <v>2916</v>
      </c>
      <c r="E204" s="19"/>
      <c r="F204" s="15">
        <f t="shared" si="32"/>
        <v>2916</v>
      </c>
      <c r="G204" s="25"/>
      <c r="H204" s="15">
        <f t="shared" si="26"/>
        <v>2916</v>
      </c>
      <c r="I204" s="31">
        <v>5</v>
      </c>
      <c r="J204" s="15">
        <f t="shared" si="27"/>
        <v>2921</v>
      </c>
      <c r="K204" s="31"/>
      <c r="L204" s="15">
        <f t="shared" si="28"/>
        <v>2921</v>
      </c>
      <c r="M204" s="31"/>
      <c r="N204" s="15">
        <f t="shared" si="29"/>
        <v>2921</v>
      </c>
      <c r="O204" s="31"/>
      <c r="P204" s="15">
        <f t="shared" si="30"/>
        <v>2921</v>
      </c>
    </row>
    <row r="205" spans="1:16" ht="48" customHeight="1">
      <c r="A205" s="6" t="s">
        <v>38</v>
      </c>
      <c r="B205" s="9"/>
      <c r="C205" s="16">
        <f>SUM(C206:C225)</f>
        <v>71278</v>
      </c>
      <c r="D205" s="17">
        <f>C205+B205</f>
        <v>71278</v>
      </c>
      <c r="E205" s="16">
        <f>SUM(E206:E225)</f>
        <v>0</v>
      </c>
      <c r="F205" s="17">
        <f t="shared" si="32"/>
        <v>71278</v>
      </c>
      <c r="G205" s="26">
        <f>SUM(G206:G225)</f>
        <v>0</v>
      </c>
      <c r="H205" s="17">
        <f t="shared" ref="H205:H268" si="35">F205+G205</f>
        <v>71278</v>
      </c>
      <c r="I205" s="30">
        <f>SUM(I206:I225)</f>
        <v>-30</v>
      </c>
      <c r="J205" s="17">
        <f t="shared" ref="J205:J268" si="36">H205+I205</f>
        <v>71248</v>
      </c>
      <c r="K205" s="30">
        <f>SUM(K206:K225)</f>
        <v>0</v>
      </c>
      <c r="L205" s="17">
        <f t="shared" ref="L205:L268" si="37">J205+K205</f>
        <v>71248</v>
      </c>
      <c r="M205" s="30">
        <f>SUM(M206:M225)</f>
        <v>0</v>
      </c>
      <c r="N205" s="17">
        <f t="shared" ref="N205:N268" si="38">L205+M205</f>
        <v>71248</v>
      </c>
      <c r="O205" s="30">
        <f>SUM(O206:O225)</f>
        <v>0</v>
      </c>
      <c r="P205" s="17">
        <f t="shared" ref="P205:P268" si="39">N205+O205</f>
        <v>71248</v>
      </c>
    </row>
    <row r="206" spans="1:16" ht="15.75">
      <c r="A206" s="2" t="s">
        <v>18</v>
      </c>
      <c r="B206" s="9"/>
      <c r="C206" s="2">
        <v>29533</v>
      </c>
      <c r="D206" s="15">
        <f t="shared" ref="D206:D225" si="40">C206</f>
        <v>29533</v>
      </c>
      <c r="E206" s="2"/>
      <c r="F206" s="15">
        <f t="shared" si="32"/>
        <v>29533</v>
      </c>
      <c r="G206" s="25"/>
      <c r="H206" s="15">
        <f t="shared" si="35"/>
        <v>29533</v>
      </c>
      <c r="I206" s="31"/>
      <c r="J206" s="15">
        <f t="shared" si="36"/>
        <v>29533</v>
      </c>
      <c r="K206" s="31"/>
      <c r="L206" s="15">
        <f t="shared" si="37"/>
        <v>29533</v>
      </c>
      <c r="M206" s="31"/>
      <c r="N206" s="15">
        <f t="shared" si="38"/>
        <v>29533</v>
      </c>
      <c r="O206" s="31"/>
      <c r="P206" s="15">
        <f t="shared" si="39"/>
        <v>29533</v>
      </c>
    </row>
    <row r="207" spans="1:16" ht="15.75">
      <c r="A207" s="2" t="s">
        <v>20</v>
      </c>
      <c r="B207" s="9"/>
      <c r="C207" s="2">
        <v>9741</v>
      </c>
      <c r="D207" s="15">
        <f t="shared" si="40"/>
        <v>9741</v>
      </c>
      <c r="E207" s="2"/>
      <c r="F207" s="15">
        <f t="shared" si="32"/>
        <v>9741</v>
      </c>
      <c r="G207" s="25"/>
      <c r="H207" s="15">
        <f t="shared" si="35"/>
        <v>9741</v>
      </c>
      <c r="I207" s="31">
        <v>-114</v>
      </c>
      <c r="J207" s="15">
        <f t="shared" si="36"/>
        <v>9627</v>
      </c>
      <c r="K207" s="31"/>
      <c r="L207" s="15">
        <f t="shared" si="37"/>
        <v>9627</v>
      </c>
      <c r="M207" s="31"/>
      <c r="N207" s="15">
        <f t="shared" si="38"/>
        <v>9627</v>
      </c>
      <c r="O207" s="31"/>
      <c r="P207" s="15">
        <f t="shared" si="39"/>
        <v>9627</v>
      </c>
    </row>
    <row r="208" spans="1:16" ht="15.75">
      <c r="A208" s="2" t="s">
        <v>1</v>
      </c>
      <c r="B208" s="9"/>
      <c r="C208" s="2">
        <v>1892</v>
      </c>
      <c r="D208" s="15">
        <f t="shared" si="40"/>
        <v>1892</v>
      </c>
      <c r="E208" s="2"/>
      <c r="F208" s="15">
        <f t="shared" si="32"/>
        <v>1892</v>
      </c>
      <c r="G208" s="25"/>
      <c r="H208" s="15">
        <f t="shared" si="35"/>
        <v>1892</v>
      </c>
      <c r="I208" s="31"/>
      <c r="J208" s="15">
        <f t="shared" si="36"/>
        <v>1892</v>
      </c>
      <c r="K208" s="31"/>
      <c r="L208" s="15">
        <f t="shared" si="37"/>
        <v>1892</v>
      </c>
      <c r="M208" s="31"/>
      <c r="N208" s="15">
        <f t="shared" si="38"/>
        <v>1892</v>
      </c>
      <c r="O208" s="31"/>
      <c r="P208" s="15">
        <f t="shared" si="39"/>
        <v>1892</v>
      </c>
    </row>
    <row r="209" spans="1:16" ht="15.75">
      <c r="A209" s="2" t="s">
        <v>2</v>
      </c>
      <c r="B209" s="9"/>
      <c r="C209" s="2">
        <v>3721</v>
      </c>
      <c r="D209" s="15">
        <f t="shared" si="40"/>
        <v>3721</v>
      </c>
      <c r="E209" s="2"/>
      <c r="F209" s="15">
        <f t="shared" si="32"/>
        <v>3721</v>
      </c>
      <c r="G209" s="25"/>
      <c r="H209" s="15">
        <f t="shared" si="35"/>
        <v>3721</v>
      </c>
      <c r="I209" s="31">
        <v>-4</v>
      </c>
      <c r="J209" s="15">
        <f t="shared" si="36"/>
        <v>3717</v>
      </c>
      <c r="K209" s="31"/>
      <c r="L209" s="15">
        <f t="shared" si="37"/>
        <v>3717</v>
      </c>
      <c r="M209" s="31"/>
      <c r="N209" s="15">
        <f t="shared" si="38"/>
        <v>3717</v>
      </c>
      <c r="O209" s="31"/>
      <c r="P209" s="15">
        <f t="shared" si="39"/>
        <v>3717</v>
      </c>
    </row>
    <row r="210" spans="1:16" ht="15.75">
      <c r="A210" s="2" t="s">
        <v>19</v>
      </c>
      <c r="B210" s="9"/>
      <c r="C210" s="2">
        <v>2113</v>
      </c>
      <c r="D210" s="15">
        <f t="shared" si="40"/>
        <v>2113</v>
      </c>
      <c r="E210" s="2"/>
      <c r="F210" s="15">
        <f t="shared" si="32"/>
        <v>2113</v>
      </c>
      <c r="G210" s="25"/>
      <c r="H210" s="15">
        <f t="shared" si="35"/>
        <v>2113</v>
      </c>
      <c r="I210" s="31">
        <v>119</v>
      </c>
      <c r="J210" s="15">
        <f t="shared" si="36"/>
        <v>2232</v>
      </c>
      <c r="K210" s="31"/>
      <c r="L210" s="15">
        <f t="shared" si="37"/>
        <v>2232</v>
      </c>
      <c r="M210" s="31"/>
      <c r="N210" s="15">
        <f t="shared" si="38"/>
        <v>2232</v>
      </c>
      <c r="O210" s="31"/>
      <c r="P210" s="15">
        <f t="shared" si="39"/>
        <v>2232</v>
      </c>
    </row>
    <row r="211" spans="1:16" ht="15.75">
      <c r="A211" s="2" t="s">
        <v>3</v>
      </c>
      <c r="B211" s="9"/>
      <c r="C211" s="2">
        <v>2980</v>
      </c>
      <c r="D211" s="15">
        <f t="shared" si="40"/>
        <v>2980</v>
      </c>
      <c r="E211" s="2"/>
      <c r="F211" s="15">
        <f t="shared" si="32"/>
        <v>2980</v>
      </c>
      <c r="G211" s="25"/>
      <c r="H211" s="15">
        <f t="shared" si="35"/>
        <v>2980</v>
      </c>
      <c r="I211" s="31"/>
      <c r="J211" s="15">
        <f t="shared" si="36"/>
        <v>2980</v>
      </c>
      <c r="K211" s="31"/>
      <c r="L211" s="15">
        <f t="shared" si="37"/>
        <v>2980</v>
      </c>
      <c r="M211" s="31">
        <v>20</v>
      </c>
      <c r="N211" s="15">
        <f t="shared" si="38"/>
        <v>3000</v>
      </c>
      <c r="O211" s="31"/>
      <c r="P211" s="15">
        <f t="shared" si="39"/>
        <v>3000</v>
      </c>
    </row>
    <row r="212" spans="1:16" ht="15.75">
      <c r="A212" s="2" t="s">
        <v>4</v>
      </c>
      <c r="B212" s="9"/>
      <c r="C212" s="2">
        <v>3553</v>
      </c>
      <c r="D212" s="15">
        <f t="shared" si="40"/>
        <v>3553</v>
      </c>
      <c r="E212" s="2"/>
      <c r="F212" s="15">
        <f t="shared" si="32"/>
        <v>3553</v>
      </c>
      <c r="G212" s="25"/>
      <c r="H212" s="15">
        <f t="shared" si="35"/>
        <v>3553</v>
      </c>
      <c r="I212" s="31">
        <v>-30</v>
      </c>
      <c r="J212" s="15">
        <f t="shared" si="36"/>
        <v>3523</v>
      </c>
      <c r="K212" s="31"/>
      <c r="L212" s="15">
        <f t="shared" si="37"/>
        <v>3523</v>
      </c>
      <c r="M212" s="31"/>
      <c r="N212" s="15">
        <f t="shared" si="38"/>
        <v>3523</v>
      </c>
      <c r="O212" s="31"/>
      <c r="P212" s="15">
        <f t="shared" si="39"/>
        <v>3523</v>
      </c>
    </row>
    <row r="213" spans="1:16" ht="15.75">
      <c r="A213" s="2" t="s">
        <v>5</v>
      </c>
      <c r="B213" s="9"/>
      <c r="C213" s="2">
        <v>766</v>
      </c>
      <c r="D213" s="15">
        <f t="shared" si="40"/>
        <v>766</v>
      </c>
      <c r="E213" s="2"/>
      <c r="F213" s="15">
        <f t="shared" si="32"/>
        <v>766</v>
      </c>
      <c r="G213" s="25"/>
      <c r="H213" s="15">
        <f t="shared" si="35"/>
        <v>766</v>
      </c>
      <c r="I213" s="31">
        <v>42</v>
      </c>
      <c r="J213" s="15">
        <f t="shared" si="36"/>
        <v>808</v>
      </c>
      <c r="K213" s="31"/>
      <c r="L213" s="15">
        <f t="shared" si="37"/>
        <v>808</v>
      </c>
      <c r="M213" s="31"/>
      <c r="N213" s="15">
        <f t="shared" si="38"/>
        <v>808</v>
      </c>
      <c r="O213" s="31"/>
      <c r="P213" s="15">
        <f t="shared" si="39"/>
        <v>808</v>
      </c>
    </row>
    <row r="214" spans="1:16" ht="15.75">
      <c r="A214" s="2" t="s">
        <v>6</v>
      </c>
      <c r="B214" s="9"/>
      <c r="C214" s="2">
        <v>1071</v>
      </c>
      <c r="D214" s="15">
        <f t="shared" si="40"/>
        <v>1071</v>
      </c>
      <c r="E214" s="2"/>
      <c r="F214" s="15">
        <f t="shared" si="32"/>
        <v>1071</v>
      </c>
      <c r="G214" s="25"/>
      <c r="H214" s="15">
        <f t="shared" si="35"/>
        <v>1071</v>
      </c>
      <c r="I214" s="31"/>
      <c r="J214" s="15">
        <f t="shared" si="36"/>
        <v>1071</v>
      </c>
      <c r="K214" s="31"/>
      <c r="L214" s="15">
        <f t="shared" si="37"/>
        <v>1071</v>
      </c>
      <c r="M214" s="31"/>
      <c r="N214" s="15">
        <f t="shared" si="38"/>
        <v>1071</v>
      </c>
      <c r="O214" s="31"/>
      <c r="P214" s="15">
        <f t="shared" si="39"/>
        <v>1071</v>
      </c>
    </row>
    <row r="215" spans="1:16" ht="15.75">
      <c r="A215" s="2" t="s">
        <v>7</v>
      </c>
      <c r="B215" s="9"/>
      <c r="C215" s="2">
        <v>628</v>
      </c>
      <c r="D215" s="15">
        <f t="shared" si="40"/>
        <v>628</v>
      </c>
      <c r="E215" s="2"/>
      <c r="F215" s="15">
        <f t="shared" si="32"/>
        <v>628</v>
      </c>
      <c r="G215" s="25"/>
      <c r="H215" s="15">
        <f t="shared" si="35"/>
        <v>628</v>
      </c>
      <c r="I215" s="31"/>
      <c r="J215" s="15">
        <f t="shared" si="36"/>
        <v>628</v>
      </c>
      <c r="K215" s="31"/>
      <c r="L215" s="15">
        <f t="shared" si="37"/>
        <v>628</v>
      </c>
      <c r="M215" s="31"/>
      <c r="N215" s="15">
        <f t="shared" si="38"/>
        <v>628</v>
      </c>
      <c r="O215" s="31"/>
      <c r="P215" s="15">
        <f t="shared" si="39"/>
        <v>628</v>
      </c>
    </row>
    <row r="216" spans="1:16" ht="15.75">
      <c r="A216" s="2" t="s">
        <v>8</v>
      </c>
      <c r="B216" s="9"/>
      <c r="C216" s="2">
        <v>1758</v>
      </c>
      <c r="D216" s="15">
        <f t="shared" si="40"/>
        <v>1758</v>
      </c>
      <c r="E216" s="2"/>
      <c r="F216" s="15">
        <f t="shared" si="32"/>
        <v>1758</v>
      </c>
      <c r="G216" s="25"/>
      <c r="H216" s="15">
        <f t="shared" si="35"/>
        <v>1758</v>
      </c>
      <c r="I216" s="31"/>
      <c r="J216" s="15">
        <f t="shared" si="36"/>
        <v>1758</v>
      </c>
      <c r="K216" s="31"/>
      <c r="L216" s="15">
        <f t="shared" si="37"/>
        <v>1758</v>
      </c>
      <c r="M216" s="31"/>
      <c r="N216" s="15">
        <f t="shared" si="38"/>
        <v>1758</v>
      </c>
      <c r="O216" s="31"/>
      <c r="P216" s="15">
        <f t="shared" si="39"/>
        <v>1758</v>
      </c>
    </row>
    <row r="217" spans="1:16" ht="15.75">
      <c r="A217" s="2" t="s">
        <v>9</v>
      </c>
      <c r="B217" s="9"/>
      <c r="C217" s="2">
        <v>1856</v>
      </c>
      <c r="D217" s="15">
        <f t="shared" si="40"/>
        <v>1856</v>
      </c>
      <c r="E217" s="2"/>
      <c r="F217" s="15">
        <f t="shared" si="32"/>
        <v>1856</v>
      </c>
      <c r="G217" s="25"/>
      <c r="H217" s="15">
        <f t="shared" si="35"/>
        <v>1856</v>
      </c>
      <c r="I217" s="31">
        <v>-74</v>
      </c>
      <c r="J217" s="15">
        <f t="shared" si="36"/>
        <v>1782</v>
      </c>
      <c r="K217" s="31"/>
      <c r="L217" s="15">
        <f t="shared" si="37"/>
        <v>1782</v>
      </c>
      <c r="M217" s="31"/>
      <c r="N217" s="15">
        <f t="shared" si="38"/>
        <v>1782</v>
      </c>
      <c r="O217" s="31"/>
      <c r="P217" s="15">
        <f t="shared" si="39"/>
        <v>1782</v>
      </c>
    </row>
    <row r="218" spans="1:16" ht="15.75">
      <c r="A218" s="2" t="s">
        <v>10</v>
      </c>
      <c r="B218" s="9"/>
      <c r="C218" s="2">
        <v>840</v>
      </c>
      <c r="D218" s="15">
        <f t="shared" si="40"/>
        <v>840</v>
      </c>
      <c r="E218" s="2"/>
      <c r="F218" s="15">
        <f t="shared" si="32"/>
        <v>840</v>
      </c>
      <c r="G218" s="25"/>
      <c r="H218" s="15">
        <f t="shared" si="35"/>
        <v>840</v>
      </c>
      <c r="I218" s="31">
        <v>-5</v>
      </c>
      <c r="J218" s="15">
        <f t="shared" si="36"/>
        <v>835</v>
      </c>
      <c r="K218" s="31"/>
      <c r="L218" s="15">
        <f t="shared" si="37"/>
        <v>835</v>
      </c>
      <c r="M218" s="31"/>
      <c r="N218" s="15">
        <f t="shared" si="38"/>
        <v>835</v>
      </c>
      <c r="O218" s="31"/>
      <c r="P218" s="15">
        <f t="shared" si="39"/>
        <v>835</v>
      </c>
    </row>
    <row r="219" spans="1:16" ht="15.75">
      <c r="A219" s="2" t="s">
        <v>17</v>
      </c>
      <c r="B219" s="9"/>
      <c r="C219" s="2">
        <v>819</v>
      </c>
      <c r="D219" s="15">
        <f t="shared" si="40"/>
        <v>819</v>
      </c>
      <c r="E219" s="2"/>
      <c r="F219" s="15">
        <f t="shared" si="32"/>
        <v>819</v>
      </c>
      <c r="G219" s="25"/>
      <c r="H219" s="15">
        <f t="shared" si="35"/>
        <v>819</v>
      </c>
      <c r="I219" s="31">
        <v>-40</v>
      </c>
      <c r="J219" s="15">
        <f t="shared" si="36"/>
        <v>779</v>
      </c>
      <c r="K219" s="31"/>
      <c r="L219" s="15">
        <f t="shared" si="37"/>
        <v>779</v>
      </c>
      <c r="M219" s="31"/>
      <c r="N219" s="15">
        <f t="shared" si="38"/>
        <v>779</v>
      </c>
      <c r="O219" s="31"/>
      <c r="P219" s="15">
        <f t="shared" si="39"/>
        <v>779</v>
      </c>
    </row>
    <row r="220" spans="1:16" ht="15.75">
      <c r="A220" s="2" t="s">
        <v>11</v>
      </c>
      <c r="B220" s="9"/>
      <c r="C220" s="2">
        <v>1485</v>
      </c>
      <c r="D220" s="15">
        <f t="shared" si="40"/>
        <v>1485</v>
      </c>
      <c r="E220" s="2"/>
      <c r="F220" s="15">
        <f t="shared" si="32"/>
        <v>1485</v>
      </c>
      <c r="G220" s="25"/>
      <c r="H220" s="15">
        <f t="shared" si="35"/>
        <v>1485</v>
      </c>
      <c r="I220" s="31">
        <v>162</v>
      </c>
      <c r="J220" s="15">
        <f t="shared" si="36"/>
        <v>1647</v>
      </c>
      <c r="K220" s="31"/>
      <c r="L220" s="15">
        <f t="shared" si="37"/>
        <v>1647</v>
      </c>
      <c r="M220" s="31">
        <v>-20</v>
      </c>
      <c r="N220" s="15">
        <f t="shared" si="38"/>
        <v>1627</v>
      </c>
      <c r="O220" s="31"/>
      <c r="P220" s="15">
        <f t="shared" si="39"/>
        <v>1627</v>
      </c>
    </row>
    <row r="221" spans="1:16" ht="15.75">
      <c r="A221" s="2" t="s">
        <v>12</v>
      </c>
      <c r="B221" s="9"/>
      <c r="C221" s="2">
        <v>1378</v>
      </c>
      <c r="D221" s="15">
        <f t="shared" si="40"/>
        <v>1378</v>
      </c>
      <c r="E221" s="2"/>
      <c r="F221" s="15">
        <f t="shared" si="32"/>
        <v>1378</v>
      </c>
      <c r="G221" s="25"/>
      <c r="H221" s="15">
        <f t="shared" si="35"/>
        <v>1378</v>
      </c>
      <c r="I221" s="31">
        <v>-20</v>
      </c>
      <c r="J221" s="15">
        <f t="shared" si="36"/>
        <v>1358</v>
      </c>
      <c r="K221" s="31"/>
      <c r="L221" s="15">
        <f t="shared" si="37"/>
        <v>1358</v>
      </c>
      <c r="M221" s="31"/>
      <c r="N221" s="15">
        <f t="shared" si="38"/>
        <v>1358</v>
      </c>
      <c r="O221" s="31"/>
      <c r="P221" s="15">
        <f t="shared" si="39"/>
        <v>1358</v>
      </c>
    </row>
    <row r="222" spans="1:16" ht="15.75">
      <c r="A222" s="2" t="s">
        <v>13</v>
      </c>
      <c r="B222" s="9"/>
      <c r="C222" s="2">
        <v>1000</v>
      </c>
      <c r="D222" s="15">
        <f t="shared" si="40"/>
        <v>1000</v>
      </c>
      <c r="E222" s="2"/>
      <c r="F222" s="15">
        <f t="shared" si="32"/>
        <v>1000</v>
      </c>
      <c r="G222" s="25"/>
      <c r="H222" s="15">
        <f t="shared" si="35"/>
        <v>1000</v>
      </c>
      <c r="I222" s="31"/>
      <c r="J222" s="15">
        <f t="shared" si="36"/>
        <v>1000</v>
      </c>
      <c r="K222" s="31"/>
      <c r="L222" s="15">
        <f t="shared" si="37"/>
        <v>1000</v>
      </c>
      <c r="M222" s="31"/>
      <c r="N222" s="15">
        <f t="shared" si="38"/>
        <v>1000</v>
      </c>
      <c r="O222" s="31"/>
      <c r="P222" s="15">
        <f t="shared" si="39"/>
        <v>1000</v>
      </c>
    </row>
    <row r="223" spans="1:16" ht="15.75">
      <c r="A223" s="2" t="s">
        <v>14</v>
      </c>
      <c r="B223" s="9"/>
      <c r="C223" s="2">
        <v>1253</v>
      </c>
      <c r="D223" s="15">
        <f t="shared" si="40"/>
        <v>1253</v>
      </c>
      <c r="E223" s="2"/>
      <c r="F223" s="15">
        <f t="shared" si="32"/>
        <v>1253</v>
      </c>
      <c r="G223" s="25"/>
      <c r="H223" s="15">
        <f t="shared" si="35"/>
        <v>1253</v>
      </c>
      <c r="I223" s="31">
        <v>-25</v>
      </c>
      <c r="J223" s="15">
        <f t="shared" si="36"/>
        <v>1228</v>
      </c>
      <c r="K223" s="31"/>
      <c r="L223" s="15">
        <f t="shared" si="37"/>
        <v>1228</v>
      </c>
      <c r="M223" s="31"/>
      <c r="N223" s="15">
        <f t="shared" si="38"/>
        <v>1228</v>
      </c>
      <c r="O223" s="31"/>
      <c r="P223" s="15">
        <f t="shared" si="39"/>
        <v>1228</v>
      </c>
    </row>
    <row r="224" spans="1:16" ht="15.75">
      <c r="A224" s="2" t="s">
        <v>15</v>
      </c>
      <c r="B224" s="9"/>
      <c r="C224" s="2">
        <v>1154</v>
      </c>
      <c r="D224" s="15">
        <f t="shared" si="40"/>
        <v>1154</v>
      </c>
      <c r="E224" s="2"/>
      <c r="F224" s="15">
        <f t="shared" si="32"/>
        <v>1154</v>
      </c>
      <c r="G224" s="25"/>
      <c r="H224" s="15">
        <f t="shared" si="35"/>
        <v>1154</v>
      </c>
      <c r="I224" s="31">
        <v>-6</v>
      </c>
      <c r="J224" s="15">
        <f t="shared" si="36"/>
        <v>1148</v>
      </c>
      <c r="K224" s="31"/>
      <c r="L224" s="15">
        <f t="shared" si="37"/>
        <v>1148</v>
      </c>
      <c r="M224" s="31"/>
      <c r="N224" s="15">
        <f t="shared" si="38"/>
        <v>1148</v>
      </c>
      <c r="O224" s="31"/>
      <c r="P224" s="15">
        <f t="shared" si="39"/>
        <v>1148</v>
      </c>
    </row>
    <row r="225" spans="1:16" ht="15.75">
      <c r="A225" s="2" t="s">
        <v>16</v>
      </c>
      <c r="B225" s="9"/>
      <c r="C225" s="2">
        <v>3737</v>
      </c>
      <c r="D225" s="15">
        <f t="shared" si="40"/>
        <v>3737</v>
      </c>
      <c r="E225" s="2"/>
      <c r="F225" s="15">
        <f t="shared" si="32"/>
        <v>3737</v>
      </c>
      <c r="G225" s="25"/>
      <c r="H225" s="15">
        <f t="shared" si="35"/>
        <v>3737</v>
      </c>
      <c r="I225" s="31">
        <v>-35</v>
      </c>
      <c r="J225" s="15">
        <f t="shared" si="36"/>
        <v>3702</v>
      </c>
      <c r="K225" s="31"/>
      <c r="L225" s="15">
        <f t="shared" si="37"/>
        <v>3702</v>
      </c>
      <c r="M225" s="31"/>
      <c r="N225" s="15">
        <f t="shared" si="38"/>
        <v>3702</v>
      </c>
      <c r="O225" s="31"/>
      <c r="P225" s="15">
        <f t="shared" si="39"/>
        <v>3702</v>
      </c>
    </row>
    <row r="226" spans="1:16" ht="47.25" customHeight="1">
      <c r="A226" s="50" t="s">
        <v>39</v>
      </c>
      <c r="B226" s="8">
        <f>SUM(B227:B246)</f>
        <v>0</v>
      </c>
      <c r="C226" s="8">
        <f>SUM(C227:C246)</f>
        <v>358308</v>
      </c>
      <c r="D226" s="8">
        <f>SUM(D227:D246)</f>
        <v>358308</v>
      </c>
      <c r="E226" s="8">
        <f>SUM(E227:E246)</f>
        <v>-1054</v>
      </c>
      <c r="F226" s="8">
        <f t="shared" ref="F226:F267" si="41">D226+E226</f>
        <v>357254</v>
      </c>
      <c r="G226" s="24">
        <f>SUM(G227:G246)</f>
        <v>1275</v>
      </c>
      <c r="H226" s="8">
        <f t="shared" si="35"/>
        <v>358529</v>
      </c>
      <c r="I226" s="30">
        <f>SUM(I227:I246)</f>
        <v>6960</v>
      </c>
      <c r="J226" s="8">
        <f t="shared" si="36"/>
        <v>365489</v>
      </c>
      <c r="K226" s="30">
        <f>SUM(K227:K246)</f>
        <v>0</v>
      </c>
      <c r="L226" s="8">
        <f t="shared" si="37"/>
        <v>365489</v>
      </c>
      <c r="M226" s="30">
        <f>SUM(M227:M246)</f>
        <v>0</v>
      </c>
      <c r="N226" s="8">
        <f t="shared" si="38"/>
        <v>365489</v>
      </c>
      <c r="O226" s="30">
        <f>SUM(O227:O246)</f>
        <v>0</v>
      </c>
      <c r="P226" s="8">
        <f t="shared" si="39"/>
        <v>365489</v>
      </c>
    </row>
    <row r="227" spans="1:16" ht="15.75">
      <c r="A227" s="2" t="s">
        <v>18</v>
      </c>
      <c r="B227" s="9"/>
      <c r="C227" s="9">
        <f>8013+71540</f>
        <v>79553</v>
      </c>
      <c r="D227" s="9">
        <f t="shared" ref="D227:D246" si="42">B227+C227</f>
        <v>79553</v>
      </c>
      <c r="E227" s="20">
        <v>-200</v>
      </c>
      <c r="F227" s="9">
        <f t="shared" si="41"/>
        <v>79353</v>
      </c>
      <c r="G227" s="27"/>
      <c r="H227" s="9">
        <f t="shared" si="35"/>
        <v>79353</v>
      </c>
      <c r="I227" s="32">
        <v>12057</v>
      </c>
      <c r="J227" s="9">
        <f t="shared" si="36"/>
        <v>91410</v>
      </c>
      <c r="K227" s="32"/>
      <c r="L227" s="9">
        <f t="shared" si="37"/>
        <v>91410</v>
      </c>
      <c r="M227" s="32"/>
      <c r="N227" s="9">
        <f t="shared" si="38"/>
        <v>91410</v>
      </c>
      <c r="O227" s="32"/>
      <c r="P227" s="9">
        <f t="shared" si="39"/>
        <v>91410</v>
      </c>
    </row>
    <row r="228" spans="1:16" ht="15.75">
      <c r="A228" s="2" t="s">
        <v>20</v>
      </c>
      <c r="B228" s="9"/>
      <c r="C228" s="9">
        <f>6000+44800</f>
        <v>50800</v>
      </c>
      <c r="D228" s="9">
        <f t="shared" si="42"/>
        <v>50800</v>
      </c>
      <c r="E228" s="20"/>
      <c r="F228" s="9">
        <f t="shared" si="41"/>
        <v>50800</v>
      </c>
      <c r="G228" s="27">
        <v>1375</v>
      </c>
      <c r="H228" s="9">
        <f t="shared" si="35"/>
        <v>52175</v>
      </c>
      <c r="I228" s="32">
        <v>637</v>
      </c>
      <c r="J228" s="9">
        <f t="shared" si="36"/>
        <v>52812</v>
      </c>
      <c r="K228" s="32"/>
      <c r="L228" s="9">
        <f t="shared" si="37"/>
        <v>52812</v>
      </c>
      <c r="M228" s="32"/>
      <c r="N228" s="9">
        <f t="shared" si="38"/>
        <v>52812</v>
      </c>
      <c r="O228" s="32">
        <v>-150</v>
      </c>
      <c r="P228" s="9">
        <f t="shared" si="39"/>
        <v>52662</v>
      </c>
    </row>
    <row r="229" spans="1:16" ht="15.75">
      <c r="A229" s="2" t="s">
        <v>1</v>
      </c>
      <c r="B229" s="9"/>
      <c r="C229" s="9">
        <f>3115+9720</f>
        <v>12835</v>
      </c>
      <c r="D229" s="9">
        <f t="shared" si="42"/>
        <v>12835</v>
      </c>
      <c r="E229" s="20"/>
      <c r="F229" s="9">
        <f t="shared" si="41"/>
        <v>12835</v>
      </c>
      <c r="G229" s="27"/>
      <c r="H229" s="9">
        <f t="shared" si="35"/>
        <v>12835</v>
      </c>
      <c r="I229" s="32">
        <v>1453</v>
      </c>
      <c r="J229" s="9">
        <f t="shared" si="36"/>
        <v>14288</v>
      </c>
      <c r="K229" s="32"/>
      <c r="L229" s="9">
        <f t="shared" si="37"/>
        <v>14288</v>
      </c>
      <c r="M229" s="32"/>
      <c r="N229" s="9">
        <f t="shared" si="38"/>
        <v>14288</v>
      </c>
      <c r="O229" s="32"/>
      <c r="P229" s="9">
        <f t="shared" si="39"/>
        <v>14288</v>
      </c>
    </row>
    <row r="230" spans="1:16" ht="15.75">
      <c r="A230" s="2" t="s">
        <v>2</v>
      </c>
      <c r="B230" s="9"/>
      <c r="C230" s="9">
        <f>3500+15900</f>
        <v>19400</v>
      </c>
      <c r="D230" s="9">
        <f t="shared" si="42"/>
        <v>19400</v>
      </c>
      <c r="E230" s="20"/>
      <c r="F230" s="9">
        <f t="shared" si="41"/>
        <v>19400</v>
      </c>
      <c r="G230" s="27"/>
      <c r="H230" s="9">
        <f t="shared" si="35"/>
        <v>19400</v>
      </c>
      <c r="I230" s="32">
        <v>1578</v>
      </c>
      <c r="J230" s="9">
        <f t="shared" si="36"/>
        <v>20978</v>
      </c>
      <c r="K230" s="32"/>
      <c r="L230" s="9">
        <f t="shared" si="37"/>
        <v>20978</v>
      </c>
      <c r="M230" s="32"/>
      <c r="N230" s="9">
        <f t="shared" si="38"/>
        <v>20978</v>
      </c>
      <c r="O230" s="32"/>
      <c r="P230" s="9">
        <f t="shared" si="39"/>
        <v>20978</v>
      </c>
    </row>
    <row r="231" spans="1:16" ht="15.75">
      <c r="A231" s="2" t="s">
        <v>19</v>
      </c>
      <c r="B231" s="9"/>
      <c r="C231" s="9">
        <f>2000+8675</f>
        <v>10675</v>
      </c>
      <c r="D231" s="9">
        <f t="shared" si="42"/>
        <v>10675</v>
      </c>
      <c r="E231" s="20"/>
      <c r="F231" s="9">
        <f t="shared" si="41"/>
        <v>10675</v>
      </c>
      <c r="G231" s="27"/>
      <c r="H231" s="9">
        <f t="shared" si="35"/>
        <v>10675</v>
      </c>
      <c r="I231" s="32">
        <v>-571</v>
      </c>
      <c r="J231" s="9">
        <f t="shared" si="36"/>
        <v>10104</v>
      </c>
      <c r="K231" s="32"/>
      <c r="L231" s="9">
        <f t="shared" si="37"/>
        <v>10104</v>
      </c>
      <c r="M231" s="32"/>
      <c r="N231" s="9">
        <f t="shared" si="38"/>
        <v>10104</v>
      </c>
      <c r="O231" s="32"/>
      <c r="P231" s="9">
        <f t="shared" si="39"/>
        <v>10104</v>
      </c>
    </row>
    <row r="232" spans="1:16" ht="15.75">
      <c r="A232" s="2" t="s">
        <v>3</v>
      </c>
      <c r="B232" s="9"/>
      <c r="C232" s="9">
        <f>2000+17900</f>
        <v>19900</v>
      </c>
      <c r="D232" s="9">
        <f t="shared" si="42"/>
        <v>19900</v>
      </c>
      <c r="E232" s="20"/>
      <c r="F232" s="9">
        <f t="shared" si="41"/>
        <v>19900</v>
      </c>
      <c r="G232" s="27"/>
      <c r="H232" s="9">
        <f t="shared" si="35"/>
        <v>19900</v>
      </c>
      <c r="I232" s="32">
        <v>-936</v>
      </c>
      <c r="J232" s="9">
        <f t="shared" si="36"/>
        <v>18964</v>
      </c>
      <c r="K232" s="32"/>
      <c r="L232" s="9">
        <f t="shared" si="37"/>
        <v>18964</v>
      </c>
      <c r="M232" s="32"/>
      <c r="N232" s="9">
        <f t="shared" si="38"/>
        <v>18964</v>
      </c>
      <c r="O232" s="32">
        <v>132</v>
      </c>
      <c r="P232" s="9">
        <f t="shared" si="39"/>
        <v>19096</v>
      </c>
    </row>
    <row r="233" spans="1:16" ht="15.75">
      <c r="A233" s="2" t="s">
        <v>4</v>
      </c>
      <c r="B233" s="9"/>
      <c r="C233" s="9">
        <f>2300+19235</f>
        <v>21535</v>
      </c>
      <c r="D233" s="9">
        <f t="shared" si="42"/>
        <v>21535</v>
      </c>
      <c r="E233" s="20">
        <v>-483</v>
      </c>
      <c r="F233" s="9">
        <f t="shared" si="41"/>
        <v>21052</v>
      </c>
      <c r="G233" s="27">
        <v>-100</v>
      </c>
      <c r="H233" s="9">
        <f t="shared" si="35"/>
        <v>20952</v>
      </c>
      <c r="I233" s="32">
        <v>-1188</v>
      </c>
      <c r="J233" s="9">
        <f t="shared" si="36"/>
        <v>19764</v>
      </c>
      <c r="K233" s="32"/>
      <c r="L233" s="9">
        <f t="shared" si="37"/>
        <v>19764</v>
      </c>
      <c r="M233" s="32"/>
      <c r="N233" s="9">
        <f t="shared" si="38"/>
        <v>19764</v>
      </c>
      <c r="O233" s="32"/>
      <c r="P233" s="9">
        <f t="shared" si="39"/>
        <v>19764</v>
      </c>
    </row>
    <row r="234" spans="1:16" ht="15.75">
      <c r="A234" s="2" t="s">
        <v>5</v>
      </c>
      <c r="B234" s="9"/>
      <c r="C234" s="9">
        <f>1300+4600</f>
        <v>5900</v>
      </c>
      <c r="D234" s="9">
        <f t="shared" si="42"/>
        <v>5900</v>
      </c>
      <c r="E234" s="20"/>
      <c r="F234" s="9">
        <f t="shared" si="41"/>
        <v>5900</v>
      </c>
      <c r="G234" s="27"/>
      <c r="H234" s="9">
        <f t="shared" si="35"/>
        <v>5900</v>
      </c>
      <c r="I234" s="32">
        <v>-663</v>
      </c>
      <c r="J234" s="9">
        <f t="shared" si="36"/>
        <v>5237</v>
      </c>
      <c r="K234" s="32"/>
      <c r="L234" s="9">
        <f t="shared" si="37"/>
        <v>5237</v>
      </c>
      <c r="M234" s="32"/>
      <c r="N234" s="9">
        <f t="shared" si="38"/>
        <v>5237</v>
      </c>
      <c r="O234" s="32"/>
      <c r="P234" s="9">
        <f t="shared" si="39"/>
        <v>5237</v>
      </c>
    </row>
    <row r="235" spans="1:16" ht="15.75">
      <c r="A235" s="2" t="s">
        <v>6</v>
      </c>
      <c r="B235" s="9"/>
      <c r="C235" s="9">
        <f>1300+5050</f>
        <v>6350</v>
      </c>
      <c r="D235" s="9">
        <f t="shared" si="42"/>
        <v>6350</v>
      </c>
      <c r="E235" s="20"/>
      <c r="F235" s="9">
        <f t="shared" si="41"/>
        <v>6350</v>
      </c>
      <c r="G235" s="27"/>
      <c r="H235" s="9">
        <f t="shared" si="35"/>
        <v>6350</v>
      </c>
      <c r="I235" s="32">
        <v>185</v>
      </c>
      <c r="J235" s="9">
        <f t="shared" si="36"/>
        <v>6535</v>
      </c>
      <c r="K235" s="32"/>
      <c r="L235" s="9">
        <f t="shared" si="37"/>
        <v>6535</v>
      </c>
      <c r="M235" s="32"/>
      <c r="N235" s="9">
        <f t="shared" si="38"/>
        <v>6535</v>
      </c>
      <c r="O235" s="32">
        <v>13</v>
      </c>
      <c r="P235" s="9">
        <f t="shared" si="39"/>
        <v>6548</v>
      </c>
    </row>
    <row r="236" spans="1:16" ht="15.75">
      <c r="A236" s="2" t="s">
        <v>7</v>
      </c>
      <c r="B236" s="9"/>
      <c r="C236" s="9">
        <f>1500+4100</f>
        <v>5600</v>
      </c>
      <c r="D236" s="9">
        <f t="shared" si="42"/>
        <v>5600</v>
      </c>
      <c r="E236" s="20"/>
      <c r="F236" s="9">
        <f t="shared" si="41"/>
        <v>5600</v>
      </c>
      <c r="G236" s="27"/>
      <c r="H236" s="9">
        <f t="shared" si="35"/>
        <v>5600</v>
      </c>
      <c r="I236" s="32">
        <v>-1487</v>
      </c>
      <c r="J236" s="9">
        <f t="shared" si="36"/>
        <v>4113</v>
      </c>
      <c r="K236" s="32"/>
      <c r="L236" s="9">
        <f t="shared" si="37"/>
        <v>4113</v>
      </c>
      <c r="M236" s="32"/>
      <c r="N236" s="9">
        <f t="shared" si="38"/>
        <v>4113</v>
      </c>
      <c r="O236" s="32"/>
      <c r="P236" s="9">
        <f t="shared" si="39"/>
        <v>4113</v>
      </c>
    </row>
    <row r="237" spans="1:16" ht="15.75">
      <c r="A237" s="2" t="s">
        <v>8</v>
      </c>
      <c r="B237" s="9"/>
      <c r="C237" s="9">
        <f>1800+7800</f>
        <v>9600</v>
      </c>
      <c r="D237" s="9">
        <f t="shared" si="42"/>
        <v>9600</v>
      </c>
      <c r="E237" s="20"/>
      <c r="F237" s="9">
        <f t="shared" si="41"/>
        <v>9600</v>
      </c>
      <c r="G237" s="27"/>
      <c r="H237" s="9">
        <f t="shared" si="35"/>
        <v>9600</v>
      </c>
      <c r="I237" s="32">
        <v>-211</v>
      </c>
      <c r="J237" s="9">
        <f t="shared" si="36"/>
        <v>9389</v>
      </c>
      <c r="K237" s="32"/>
      <c r="L237" s="9">
        <f t="shared" si="37"/>
        <v>9389</v>
      </c>
      <c r="M237" s="32"/>
      <c r="N237" s="9">
        <f t="shared" si="38"/>
        <v>9389</v>
      </c>
      <c r="O237" s="32"/>
      <c r="P237" s="9">
        <f t="shared" si="39"/>
        <v>9389</v>
      </c>
    </row>
    <row r="238" spans="1:16" ht="15.75">
      <c r="A238" s="2" t="s">
        <v>9</v>
      </c>
      <c r="B238" s="9"/>
      <c r="C238" s="9">
        <f>3500+18630</f>
        <v>22130</v>
      </c>
      <c r="D238" s="9">
        <f t="shared" si="42"/>
        <v>22130</v>
      </c>
      <c r="E238" s="20"/>
      <c r="F238" s="9">
        <f t="shared" si="41"/>
        <v>22130</v>
      </c>
      <c r="G238" s="27"/>
      <c r="H238" s="9">
        <f t="shared" si="35"/>
        <v>22130</v>
      </c>
      <c r="I238" s="32">
        <v>-1246</v>
      </c>
      <c r="J238" s="9">
        <f t="shared" si="36"/>
        <v>20884</v>
      </c>
      <c r="K238" s="32"/>
      <c r="L238" s="9">
        <f t="shared" si="37"/>
        <v>20884</v>
      </c>
      <c r="M238" s="32"/>
      <c r="N238" s="9">
        <f t="shared" si="38"/>
        <v>20884</v>
      </c>
      <c r="O238" s="32"/>
      <c r="P238" s="9">
        <f t="shared" si="39"/>
        <v>20884</v>
      </c>
    </row>
    <row r="239" spans="1:16" ht="15.75">
      <c r="A239" s="2" t="s">
        <v>10</v>
      </c>
      <c r="B239" s="9"/>
      <c r="C239" s="9">
        <f>2036+16000</f>
        <v>18036</v>
      </c>
      <c r="D239" s="9">
        <f t="shared" si="42"/>
        <v>18036</v>
      </c>
      <c r="E239" s="20"/>
      <c r="F239" s="9">
        <f t="shared" si="41"/>
        <v>18036</v>
      </c>
      <c r="G239" s="27"/>
      <c r="H239" s="9">
        <f t="shared" si="35"/>
        <v>18036</v>
      </c>
      <c r="I239" s="32">
        <v>533</v>
      </c>
      <c r="J239" s="9">
        <f t="shared" si="36"/>
        <v>18569</v>
      </c>
      <c r="K239" s="32"/>
      <c r="L239" s="9">
        <f t="shared" si="37"/>
        <v>18569</v>
      </c>
      <c r="M239" s="32"/>
      <c r="N239" s="9">
        <f t="shared" si="38"/>
        <v>18569</v>
      </c>
      <c r="O239" s="32"/>
      <c r="P239" s="9">
        <f t="shared" si="39"/>
        <v>18569</v>
      </c>
    </row>
    <row r="240" spans="1:16" ht="15.75">
      <c r="A240" s="2" t="s">
        <v>17</v>
      </c>
      <c r="B240" s="9"/>
      <c r="C240" s="9">
        <f>211+3700</f>
        <v>3911</v>
      </c>
      <c r="D240" s="9">
        <f t="shared" si="42"/>
        <v>3911</v>
      </c>
      <c r="E240" s="20"/>
      <c r="F240" s="9">
        <f t="shared" si="41"/>
        <v>3911</v>
      </c>
      <c r="G240" s="27"/>
      <c r="H240" s="9">
        <f t="shared" si="35"/>
        <v>3911</v>
      </c>
      <c r="I240" s="32">
        <v>-168</v>
      </c>
      <c r="J240" s="9">
        <f t="shared" si="36"/>
        <v>3743</v>
      </c>
      <c r="K240" s="32"/>
      <c r="L240" s="9">
        <f t="shared" si="37"/>
        <v>3743</v>
      </c>
      <c r="M240" s="32"/>
      <c r="N240" s="9">
        <f t="shared" si="38"/>
        <v>3743</v>
      </c>
      <c r="O240" s="32"/>
      <c r="P240" s="9">
        <f t="shared" si="39"/>
        <v>3743</v>
      </c>
    </row>
    <row r="241" spans="1:16" ht="15.75">
      <c r="A241" s="2" t="s">
        <v>11</v>
      </c>
      <c r="B241" s="9"/>
      <c r="C241" s="9">
        <f>1600+8530</f>
        <v>10130</v>
      </c>
      <c r="D241" s="9">
        <f t="shared" si="42"/>
        <v>10130</v>
      </c>
      <c r="E241" s="20">
        <v>-21</v>
      </c>
      <c r="F241" s="9">
        <f t="shared" si="41"/>
        <v>10109</v>
      </c>
      <c r="G241" s="27"/>
      <c r="H241" s="9">
        <f t="shared" si="35"/>
        <v>10109</v>
      </c>
      <c r="I241" s="32">
        <v>-648</v>
      </c>
      <c r="J241" s="9">
        <f t="shared" si="36"/>
        <v>9461</v>
      </c>
      <c r="K241" s="32"/>
      <c r="L241" s="9">
        <f t="shared" si="37"/>
        <v>9461</v>
      </c>
      <c r="M241" s="32"/>
      <c r="N241" s="9">
        <f t="shared" si="38"/>
        <v>9461</v>
      </c>
      <c r="O241" s="32">
        <v>6</v>
      </c>
      <c r="P241" s="9">
        <f t="shared" si="39"/>
        <v>9467</v>
      </c>
    </row>
    <row r="242" spans="1:16" ht="15.75">
      <c r="A242" s="2" t="s">
        <v>12</v>
      </c>
      <c r="B242" s="9"/>
      <c r="C242" s="9">
        <f>1590+7514</f>
        <v>9104</v>
      </c>
      <c r="D242" s="9">
        <f t="shared" si="42"/>
        <v>9104</v>
      </c>
      <c r="E242" s="20">
        <v>-30</v>
      </c>
      <c r="F242" s="9">
        <f t="shared" si="41"/>
        <v>9074</v>
      </c>
      <c r="G242" s="27"/>
      <c r="H242" s="9">
        <f t="shared" si="35"/>
        <v>9074</v>
      </c>
      <c r="I242" s="32">
        <v>-953</v>
      </c>
      <c r="J242" s="9">
        <f t="shared" si="36"/>
        <v>8121</v>
      </c>
      <c r="K242" s="32"/>
      <c r="L242" s="9">
        <f t="shared" si="37"/>
        <v>8121</v>
      </c>
      <c r="M242" s="32"/>
      <c r="N242" s="9">
        <f t="shared" si="38"/>
        <v>8121</v>
      </c>
      <c r="O242" s="32">
        <v>54</v>
      </c>
      <c r="P242" s="9">
        <f t="shared" si="39"/>
        <v>8175</v>
      </c>
    </row>
    <row r="243" spans="1:16" ht="15.75">
      <c r="A243" s="2" t="s">
        <v>13</v>
      </c>
      <c r="B243" s="9"/>
      <c r="C243" s="9">
        <f>649+6600</f>
        <v>7249</v>
      </c>
      <c r="D243" s="9">
        <f t="shared" si="42"/>
        <v>7249</v>
      </c>
      <c r="E243" s="20"/>
      <c r="F243" s="9">
        <f t="shared" si="41"/>
        <v>7249</v>
      </c>
      <c r="G243" s="27"/>
      <c r="H243" s="9">
        <f t="shared" si="35"/>
        <v>7249</v>
      </c>
      <c r="I243" s="32">
        <v>9</v>
      </c>
      <c r="J243" s="9">
        <f t="shared" si="36"/>
        <v>7258</v>
      </c>
      <c r="K243" s="32"/>
      <c r="L243" s="9">
        <f t="shared" si="37"/>
        <v>7258</v>
      </c>
      <c r="M243" s="32"/>
      <c r="N243" s="9">
        <f t="shared" si="38"/>
        <v>7258</v>
      </c>
      <c r="O243" s="32"/>
      <c r="P243" s="9">
        <f t="shared" si="39"/>
        <v>7258</v>
      </c>
    </row>
    <row r="244" spans="1:16" ht="15.75">
      <c r="A244" s="2" t="s">
        <v>14</v>
      </c>
      <c r="B244" s="9"/>
      <c r="C244" s="9">
        <f>1700+9500</f>
        <v>11200</v>
      </c>
      <c r="D244" s="9">
        <f t="shared" si="42"/>
        <v>11200</v>
      </c>
      <c r="E244" s="20"/>
      <c r="F244" s="9">
        <f t="shared" si="41"/>
        <v>11200</v>
      </c>
      <c r="G244" s="27"/>
      <c r="H244" s="9">
        <f t="shared" si="35"/>
        <v>11200</v>
      </c>
      <c r="I244" s="32">
        <v>-1540</v>
      </c>
      <c r="J244" s="9">
        <f t="shared" si="36"/>
        <v>9660</v>
      </c>
      <c r="K244" s="32"/>
      <c r="L244" s="9">
        <f t="shared" si="37"/>
        <v>9660</v>
      </c>
      <c r="M244" s="32"/>
      <c r="N244" s="9">
        <f t="shared" si="38"/>
        <v>9660</v>
      </c>
      <c r="O244" s="32">
        <v>-55</v>
      </c>
      <c r="P244" s="9">
        <f t="shared" si="39"/>
        <v>9605</v>
      </c>
    </row>
    <row r="245" spans="1:16" ht="15.75">
      <c r="A245" s="2" t="s">
        <v>15</v>
      </c>
      <c r="B245" s="9"/>
      <c r="C245" s="9">
        <f>1800+14050</f>
        <v>15850</v>
      </c>
      <c r="D245" s="9">
        <f t="shared" si="42"/>
        <v>15850</v>
      </c>
      <c r="E245" s="20">
        <v>-320</v>
      </c>
      <c r="F245" s="9">
        <f t="shared" si="41"/>
        <v>15530</v>
      </c>
      <c r="G245" s="27"/>
      <c r="H245" s="9">
        <f t="shared" si="35"/>
        <v>15530</v>
      </c>
      <c r="I245" s="32">
        <v>326</v>
      </c>
      <c r="J245" s="9">
        <f t="shared" si="36"/>
        <v>15856</v>
      </c>
      <c r="K245" s="32"/>
      <c r="L245" s="9">
        <f t="shared" si="37"/>
        <v>15856</v>
      </c>
      <c r="M245" s="32"/>
      <c r="N245" s="9">
        <f t="shared" si="38"/>
        <v>15856</v>
      </c>
      <c r="O245" s="32"/>
      <c r="P245" s="9">
        <f t="shared" si="39"/>
        <v>15856</v>
      </c>
    </row>
    <row r="246" spans="1:16" ht="15.75">
      <c r="A246" s="2" t="s">
        <v>16</v>
      </c>
      <c r="B246" s="9"/>
      <c r="C246" s="9">
        <f>1900+16650</f>
        <v>18550</v>
      </c>
      <c r="D246" s="9">
        <f t="shared" si="42"/>
        <v>18550</v>
      </c>
      <c r="E246" s="20"/>
      <c r="F246" s="9">
        <f t="shared" si="41"/>
        <v>18550</v>
      </c>
      <c r="G246" s="27"/>
      <c r="H246" s="9">
        <f t="shared" si="35"/>
        <v>18550</v>
      </c>
      <c r="I246" s="32">
        <v>-207</v>
      </c>
      <c r="J246" s="9">
        <f t="shared" si="36"/>
        <v>18343</v>
      </c>
      <c r="K246" s="32"/>
      <c r="L246" s="9">
        <f t="shared" si="37"/>
        <v>18343</v>
      </c>
      <c r="M246" s="32"/>
      <c r="N246" s="9">
        <f t="shared" si="38"/>
        <v>18343</v>
      </c>
      <c r="O246" s="32"/>
      <c r="P246" s="9">
        <f t="shared" si="39"/>
        <v>18343</v>
      </c>
    </row>
    <row r="247" spans="1:16" ht="32.25" customHeight="1">
      <c r="A247" s="6" t="s">
        <v>40</v>
      </c>
      <c r="B247" s="51">
        <f>SUM(B248:B267)</f>
        <v>0</v>
      </c>
      <c r="C247" s="51">
        <f>SUM(C248:C267)</f>
        <v>803973</v>
      </c>
      <c r="D247" s="8">
        <f>SUM(D248:D267)</f>
        <v>803973</v>
      </c>
      <c r="E247" s="51">
        <f>SUM(E248:E267)</f>
        <v>0</v>
      </c>
      <c r="F247" s="8">
        <f t="shared" si="41"/>
        <v>803973</v>
      </c>
      <c r="G247" s="24">
        <f>SUM(G248:G267)</f>
        <v>0</v>
      </c>
      <c r="H247" s="8">
        <f t="shared" si="35"/>
        <v>803973</v>
      </c>
      <c r="I247" s="30">
        <f>SUM(I248:I267)</f>
        <v>0</v>
      </c>
      <c r="J247" s="8">
        <f t="shared" si="36"/>
        <v>803973</v>
      </c>
      <c r="K247" s="30">
        <f>SUM(K248:K267)</f>
        <v>0</v>
      </c>
      <c r="L247" s="8">
        <f t="shared" si="37"/>
        <v>803973</v>
      </c>
      <c r="M247" s="30">
        <f>SUM(M248:M267)</f>
        <v>0</v>
      </c>
      <c r="N247" s="8">
        <f t="shared" si="38"/>
        <v>803973</v>
      </c>
      <c r="O247" s="30">
        <f>SUM(O248:O267)</f>
        <v>0</v>
      </c>
      <c r="P247" s="8">
        <f t="shared" si="39"/>
        <v>803973</v>
      </c>
    </row>
    <row r="248" spans="1:16" ht="15.75">
      <c r="A248" s="2" t="s">
        <v>18</v>
      </c>
      <c r="B248" s="52"/>
      <c r="C248" s="52">
        <f>279658+25169</f>
        <v>304827</v>
      </c>
      <c r="D248" s="13">
        <f t="shared" ref="D248:D267" si="43">B248+C248</f>
        <v>304827</v>
      </c>
      <c r="E248" s="52"/>
      <c r="F248" s="13">
        <f t="shared" si="41"/>
        <v>304827</v>
      </c>
      <c r="G248" s="53"/>
      <c r="H248" s="13">
        <f t="shared" si="35"/>
        <v>304827</v>
      </c>
      <c r="I248" s="54">
        <v>12457</v>
      </c>
      <c r="J248" s="13">
        <f t="shared" si="36"/>
        <v>317284</v>
      </c>
      <c r="K248" s="54"/>
      <c r="L248" s="13">
        <f t="shared" si="37"/>
        <v>317284</v>
      </c>
      <c r="M248" s="54">
        <v>10</v>
      </c>
      <c r="N248" s="13">
        <f t="shared" si="38"/>
        <v>317294</v>
      </c>
      <c r="O248" s="54"/>
      <c r="P248" s="13">
        <f t="shared" si="39"/>
        <v>317294</v>
      </c>
    </row>
    <row r="249" spans="1:16" ht="15.75">
      <c r="A249" s="2" t="s">
        <v>20</v>
      </c>
      <c r="B249" s="52"/>
      <c r="C249" s="52">
        <f>133855+12047</f>
        <v>145902</v>
      </c>
      <c r="D249" s="13">
        <f t="shared" si="43"/>
        <v>145902</v>
      </c>
      <c r="E249" s="52"/>
      <c r="F249" s="13">
        <f t="shared" si="41"/>
        <v>145902</v>
      </c>
      <c r="G249" s="53"/>
      <c r="H249" s="13">
        <f t="shared" si="35"/>
        <v>145902</v>
      </c>
      <c r="I249" s="54">
        <v>-1059</v>
      </c>
      <c r="J249" s="13">
        <f t="shared" si="36"/>
        <v>144843</v>
      </c>
      <c r="K249" s="54"/>
      <c r="L249" s="13">
        <f t="shared" si="37"/>
        <v>144843</v>
      </c>
      <c r="M249" s="54">
        <v>250</v>
      </c>
      <c r="N249" s="13">
        <f t="shared" si="38"/>
        <v>145093</v>
      </c>
      <c r="O249" s="54"/>
      <c r="P249" s="13">
        <f t="shared" si="39"/>
        <v>145093</v>
      </c>
    </row>
    <row r="250" spans="1:16" ht="15.75">
      <c r="A250" s="2" t="s">
        <v>1</v>
      </c>
      <c r="B250" s="52"/>
      <c r="C250" s="52">
        <f>18000+1620</f>
        <v>19620</v>
      </c>
      <c r="D250" s="13">
        <f t="shared" si="43"/>
        <v>19620</v>
      </c>
      <c r="E250" s="52"/>
      <c r="F250" s="13">
        <f t="shared" si="41"/>
        <v>19620</v>
      </c>
      <c r="G250" s="53"/>
      <c r="H250" s="13">
        <f t="shared" si="35"/>
        <v>19620</v>
      </c>
      <c r="I250" s="54">
        <v>-730</v>
      </c>
      <c r="J250" s="13">
        <f t="shared" si="36"/>
        <v>18890</v>
      </c>
      <c r="K250" s="54"/>
      <c r="L250" s="13">
        <f t="shared" si="37"/>
        <v>18890</v>
      </c>
      <c r="M250" s="54">
        <v>-5</v>
      </c>
      <c r="N250" s="13">
        <f t="shared" si="38"/>
        <v>18885</v>
      </c>
      <c r="O250" s="54"/>
      <c r="P250" s="13">
        <f t="shared" si="39"/>
        <v>18885</v>
      </c>
    </row>
    <row r="251" spans="1:16" ht="15.75">
      <c r="A251" s="2" t="s">
        <v>2</v>
      </c>
      <c r="B251" s="52"/>
      <c r="C251" s="52">
        <f>42400+3816</f>
        <v>46216</v>
      </c>
      <c r="D251" s="13">
        <f t="shared" si="43"/>
        <v>46216</v>
      </c>
      <c r="E251" s="52"/>
      <c r="F251" s="13">
        <f t="shared" si="41"/>
        <v>46216</v>
      </c>
      <c r="G251" s="53"/>
      <c r="H251" s="13">
        <f t="shared" si="35"/>
        <v>46216</v>
      </c>
      <c r="I251" s="54">
        <v>-1265</v>
      </c>
      <c r="J251" s="13">
        <f t="shared" si="36"/>
        <v>44951</v>
      </c>
      <c r="K251" s="54"/>
      <c r="L251" s="13">
        <f t="shared" si="37"/>
        <v>44951</v>
      </c>
      <c r="M251" s="54">
        <v>-380</v>
      </c>
      <c r="N251" s="13">
        <f t="shared" si="38"/>
        <v>44571</v>
      </c>
      <c r="O251" s="54"/>
      <c r="P251" s="13">
        <f t="shared" si="39"/>
        <v>44571</v>
      </c>
    </row>
    <row r="252" spans="1:16" ht="15.75">
      <c r="A252" s="2" t="s">
        <v>19</v>
      </c>
      <c r="B252" s="52"/>
      <c r="C252" s="52">
        <f>26052+2345</f>
        <v>28397</v>
      </c>
      <c r="D252" s="13">
        <f t="shared" si="43"/>
        <v>28397</v>
      </c>
      <c r="E252" s="52"/>
      <c r="F252" s="13">
        <f t="shared" si="41"/>
        <v>28397</v>
      </c>
      <c r="G252" s="53"/>
      <c r="H252" s="13">
        <f t="shared" si="35"/>
        <v>28397</v>
      </c>
      <c r="I252" s="54">
        <v>-1703</v>
      </c>
      <c r="J252" s="13">
        <f t="shared" si="36"/>
        <v>26694</v>
      </c>
      <c r="K252" s="54"/>
      <c r="L252" s="13">
        <f t="shared" si="37"/>
        <v>26694</v>
      </c>
      <c r="M252" s="54">
        <v>149</v>
      </c>
      <c r="N252" s="13">
        <f t="shared" si="38"/>
        <v>26843</v>
      </c>
      <c r="O252" s="54"/>
      <c r="P252" s="13">
        <f t="shared" si="39"/>
        <v>26843</v>
      </c>
    </row>
    <row r="253" spans="1:16" ht="15.75">
      <c r="A253" s="2" t="s">
        <v>3</v>
      </c>
      <c r="B253" s="52"/>
      <c r="C253" s="52">
        <f>36180+3256</f>
        <v>39436</v>
      </c>
      <c r="D253" s="13">
        <f t="shared" si="43"/>
        <v>39436</v>
      </c>
      <c r="E253" s="52"/>
      <c r="F253" s="13">
        <f t="shared" si="41"/>
        <v>39436</v>
      </c>
      <c r="G253" s="53"/>
      <c r="H253" s="13">
        <f t="shared" si="35"/>
        <v>39436</v>
      </c>
      <c r="I253" s="54">
        <v>-2869</v>
      </c>
      <c r="J253" s="13">
        <f t="shared" si="36"/>
        <v>36567</v>
      </c>
      <c r="K253" s="54"/>
      <c r="L253" s="13">
        <f t="shared" si="37"/>
        <v>36567</v>
      </c>
      <c r="M253" s="54">
        <v>-96</v>
      </c>
      <c r="N253" s="13">
        <f t="shared" si="38"/>
        <v>36471</v>
      </c>
      <c r="O253" s="54"/>
      <c r="P253" s="13">
        <f t="shared" si="39"/>
        <v>36471</v>
      </c>
    </row>
    <row r="254" spans="1:16" ht="15.75">
      <c r="A254" s="2" t="s">
        <v>4</v>
      </c>
      <c r="B254" s="52"/>
      <c r="C254" s="52">
        <f>35061+3156</f>
        <v>38217</v>
      </c>
      <c r="D254" s="13">
        <f t="shared" si="43"/>
        <v>38217</v>
      </c>
      <c r="E254" s="52"/>
      <c r="F254" s="13">
        <f t="shared" si="41"/>
        <v>38217</v>
      </c>
      <c r="G254" s="53"/>
      <c r="H254" s="13">
        <f t="shared" si="35"/>
        <v>38217</v>
      </c>
      <c r="I254" s="54">
        <v>-862</v>
      </c>
      <c r="J254" s="13">
        <f t="shared" si="36"/>
        <v>37355</v>
      </c>
      <c r="K254" s="54"/>
      <c r="L254" s="13">
        <f t="shared" si="37"/>
        <v>37355</v>
      </c>
      <c r="M254" s="54">
        <v>-23</v>
      </c>
      <c r="N254" s="13">
        <f t="shared" si="38"/>
        <v>37332</v>
      </c>
      <c r="O254" s="54"/>
      <c r="P254" s="13">
        <f t="shared" si="39"/>
        <v>37332</v>
      </c>
    </row>
    <row r="255" spans="1:16" ht="15.75">
      <c r="A255" s="2" t="s">
        <v>5</v>
      </c>
      <c r="B255" s="52"/>
      <c r="C255" s="52">
        <f>6881+619</f>
        <v>7500</v>
      </c>
      <c r="D255" s="13">
        <f t="shared" si="43"/>
        <v>7500</v>
      </c>
      <c r="E255" s="52"/>
      <c r="F255" s="13">
        <f t="shared" si="41"/>
        <v>7500</v>
      </c>
      <c r="G255" s="53"/>
      <c r="H255" s="13">
        <f t="shared" si="35"/>
        <v>7500</v>
      </c>
      <c r="I255" s="54">
        <v>-200</v>
      </c>
      <c r="J255" s="13">
        <f t="shared" si="36"/>
        <v>7300</v>
      </c>
      <c r="K255" s="54"/>
      <c r="L255" s="13">
        <f t="shared" si="37"/>
        <v>7300</v>
      </c>
      <c r="M255" s="54">
        <v>-133</v>
      </c>
      <c r="N255" s="13">
        <f t="shared" si="38"/>
        <v>7167</v>
      </c>
      <c r="O255" s="54"/>
      <c r="P255" s="13">
        <f t="shared" si="39"/>
        <v>7167</v>
      </c>
    </row>
    <row r="256" spans="1:16" ht="15.75">
      <c r="A256" s="2" t="s">
        <v>6</v>
      </c>
      <c r="B256" s="52"/>
      <c r="C256" s="52">
        <f>8282+746</f>
        <v>9028</v>
      </c>
      <c r="D256" s="13">
        <f t="shared" si="43"/>
        <v>9028</v>
      </c>
      <c r="E256" s="52"/>
      <c r="F256" s="13">
        <f t="shared" si="41"/>
        <v>9028</v>
      </c>
      <c r="G256" s="53"/>
      <c r="H256" s="13">
        <f t="shared" si="35"/>
        <v>9028</v>
      </c>
      <c r="I256" s="54">
        <v>-690</v>
      </c>
      <c r="J256" s="13">
        <f t="shared" si="36"/>
        <v>8338</v>
      </c>
      <c r="K256" s="54"/>
      <c r="L256" s="13">
        <f t="shared" si="37"/>
        <v>8338</v>
      </c>
      <c r="M256" s="54">
        <v>50</v>
      </c>
      <c r="N256" s="13">
        <f t="shared" si="38"/>
        <v>8388</v>
      </c>
      <c r="O256" s="54"/>
      <c r="P256" s="13">
        <f t="shared" si="39"/>
        <v>8388</v>
      </c>
    </row>
    <row r="257" spans="1:16" ht="15.75">
      <c r="A257" s="2" t="s">
        <v>7</v>
      </c>
      <c r="B257" s="52"/>
      <c r="C257" s="52">
        <f>6028+543</f>
        <v>6571</v>
      </c>
      <c r="D257" s="13">
        <f t="shared" si="43"/>
        <v>6571</v>
      </c>
      <c r="E257" s="52"/>
      <c r="F257" s="13">
        <f t="shared" si="41"/>
        <v>6571</v>
      </c>
      <c r="G257" s="53"/>
      <c r="H257" s="13">
        <f t="shared" si="35"/>
        <v>6571</v>
      </c>
      <c r="I257" s="54">
        <v>-448</v>
      </c>
      <c r="J257" s="13">
        <f t="shared" si="36"/>
        <v>6123</v>
      </c>
      <c r="K257" s="54"/>
      <c r="L257" s="13">
        <f t="shared" si="37"/>
        <v>6123</v>
      </c>
      <c r="M257" s="54">
        <v>-35</v>
      </c>
      <c r="N257" s="13">
        <f t="shared" si="38"/>
        <v>6088</v>
      </c>
      <c r="O257" s="54"/>
      <c r="P257" s="13">
        <f t="shared" si="39"/>
        <v>6088</v>
      </c>
    </row>
    <row r="258" spans="1:16" ht="15.75">
      <c r="A258" s="2" t="s">
        <v>8</v>
      </c>
      <c r="B258" s="52"/>
      <c r="C258" s="52">
        <f>18112+1630</f>
        <v>19742</v>
      </c>
      <c r="D258" s="13">
        <f t="shared" si="43"/>
        <v>19742</v>
      </c>
      <c r="E258" s="52"/>
      <c r="F258" s="13">
        <f t="shared" si="41"/>
        <v>19742</v>
      </c>
      <c r="G258" s="53"/>
      <c r="H258" s="13">
        <f t="shared" si="35"/>
        <v>19742</v>
      </c>
      <c r="I258" s="54">
        <v>35</v>
      </c>
      <c r="J258" s="13">
        <f t="shared" si="36"/>
        <v>19777</v>
      </c>
      <c r="K258" s="54"/>
      <c r="L258" s="13">
        <f t="shared" si="37"/>
        <v>19777</v>
      </c>
      <c r="M258" s="54">
        <v>30</v>
      </c>
      <c r="N258" s="13">
        <f t="shared" si="38"/>
        <v>19807</v>
      </c>
      <c r="O258" s="54"/>
      <c r="P258" s="13">
        <f t="shared" si="39"/>
        <v>19807</v>
      </c>
    </row>
    <row r="259" spans="1:16" ht="15.75">
      <c r="A259" s="2" t="s">
        <v>9</v>
      </c>
      <c r="B259" s="52"/>
      <c r="C259" s="52">
        <f>16687+1502</f>
        <v>18189</v>
      </c>
      <c r="D259" s="13">
        <f t="shared" si="43"/>
        <v>18189</v>
      </c>
      <c r="E259" s="52"/>
      <c r="F259" s="13">
        <f t="shared" si="41"/>
        <v>18189</v>
      </c>
      <c r="G259" s="53"/>
      <c r="H259" s="13">
        <f t="shared" si="35"/>
        <v>18189</v>
      </c>
      <c r="I259" s="54">
        <v>-147</v>
      </c>
      <c r="J259" s="13">
        <f t="shared" si="36"/>
        <v>18042</v>
      </c>
      <c r="K259" s="54"/>
      <c r="L259" s="13">
        <f t="shared" si="37"/>
        <v>18042</v>
      </c>
      <c r="M259" s="54">
        <v>65</v>
      </c>
      <c r="N259" s="13">
        <f t="shared" si="38"/>
        <v>18107</v>
      </c>
      <c r="O259" s="54"/>
      <c r="P259" s="13">
        <f t="shared" si="39"/>
        <v>18107</v>
      </c>
    </row>
    <row r="260" spans="1:16" ht="15.75">
      <c r="A260" s="2" t="s">
        <v>10</v>
      </c>
      <c r="B260" s="52"/>
      <c r="C260" s="52">
        <f>8482+763</f>
        <v>9245</v>
      </c>
      <c r="D260" s="13">
        <f t="shared" si="43"/>
        <v>9245</v>
      </c>
      <c r="E260" s="52"/>
      <c r="F260" s="13">
        <f t="shared" si="41"/>
        <v>9245</v>
      </c>
      <c r="G260" s="53"/>
      <c r="H260" s="13">
        <f t="shared" si="35"/>
        <v>9245</v>
      </c>
      <c r="I260" s="54">
        <v>166</v>
      </c>
      <c r="J260" s="13">
        <f t="shared" si="36"/>
        <v>9411</v>
      </c>
      <c r="K260" s="54"/>
      <c r="L260" s="13">
        <f t="shared" si="37"/>
        <v>9411</v>
      </c>
      <c r="M260" s="54">
        <v>-55</v>
      </c>
      <c r="N260" s="13">
        <f t="shared" si="38"/>
        <v>9356</v>
      </c>
      <c r="O260" s="54"/>
      <c r="P260" s="13">
        <f t="shared" si="39"/>
        <v>9356</v>
      </c>
    </row>
    <row r="261" spans="1:16" ht="15.75">
      <c r="A261" s="2" t="s">
        <v>17</v>
      </c>
      <c r="B261" s="52"/>
      <c r="C261" s="52">
        <f>7184+647</f>
        <v>7831</v>
      </c>
      <c r="D261" s="13">
        <f t="shared" si="43"/>
        <v>7831</v>
      </c>
      <c r="E261" s="52"/>
      <c r="F261" s="13">
        <f t="shared" si="41"/>
        <v>7831</v>
      </c>
      <c r="G261" s="53"/>
      <c r="H261" s="13">
        <f t="shared" si="35"/>
        <v>7831</v>
      </c>
      <c r="I261" s="54">
        <v>328</v>
      </c>
      <c r="J261" s="13">
        <f t="shared" si="36"/>
        <v>8159</v>
      </c>
      <c r="K261" s="54"/>
      <c r="L261" s="13">
        <f t="shared" si="37"/>
        <v>8159</v>
      </c>
      <c r="M261" s="54">
        <v>-85</v>
      </c>
      <c r="N261" s="13">
        <f t="shared" si="38"/>
        <v>8074</v>
      </c>
      <c r="O261" s="54"/>
      <c r="P261" s="13">
        <f t="shared" si="39"/>
        <v>8074</v>
      </c>
    </row>
    <row r="262" spans="1:16" ht="15.75">
      <c r="A262" s="2" t="s">
        <v>11</v>
      </c>
      <c r="B262" s="52"/>
      <c r="C262" s="52">
        <f>13291+1196</f>
        <v>14487</v>
      </c>
      <c r="D262" s="13">
        <f t="shared" si="43"/>
        <v>14487</v>
      </c>
      <c r="E262" s="52"/>
      <c r="F262" s="13">
        <f t="shared" si="41"/>
        <v>14487</v>
      </c>
      <c r="G262" s="53"/>
      <c r="H262" s="13">
        <f t="shared" si="35"/>
        <v>14487</v>
      </c>
      <c r="I262" s="54">
        <v>-720</v>
      </c>
      <c r="J262" s="13">
        <f t="shared" si="36"/>
        <v>13767</v>
      </c>
      <c r="K262" s="54"/>
      <c r="L262" s="13">
        <f t="shared" si="37"/>
        <v>13767</v>
      </c>
      <c r="M262" s="54">
        <v>-95</v>
      </c>
      <c r="N262" s="13">
        <f t="shared" si="38"/>
        <v>13672</v>
      </c>
      <c r="O262" s="54"/>
      <c r="P262" s="13">
        <f t="shared" si="39"/>
        <v>13672</v>
      </c>
    </row>
    <row r="263" spans="1:16" ht="15.75">
      <c r="A263" s="2" t="s">
        <v>12</v>
      </c>
      <c r="B263" s="52"/>
      <c r="C263" s="52">
        <f>17150+1543</f>
        <v>18693</v>
      </c>
      <c r="D263" s="13">
        <f t="shared" si="43"/>
        <v>18693</v>
      </c>
      <c r="E263" s="52"/>
      <c r="F263" s="13">
        <f t="shared" si="41"/>
        <v>18693</v>
      </c>
      <c r="G263" s="53"/>
      <c r="H263" s="13">
        <f t="shared" si="35"/>
        <v>18693</v>
      </c>
      <c r="I263" s="54">
        <v>-719</v>
      </c>
      <c r="J263" s="13">
        <f t="shared" si="36"/>
        <v>17974</v>
      </c>
      <c r="K263" s="54"/>
      <c r="L263" s="13">
        <f t="shared" si="37"/>
        <v>17974</v>
      </c>
      <c r="M263" s="54">
        <v>90</v>
      </c>
      <c r="N263" s="13">
        <f t="shared" si="38"/>
        <v>18064</v>
      </c>
      <c r="O263" s="54"/>
      <c r="P263" s="13">
        <f t="shared" si="39"/>
        <v>18064</v>
      </c>
    </row>
    <row r="264" spans="1:16" ht="15.75">
      <c r="A264" s="2" t="s">
        <v>13</v>
      </c>
      <c r="B264" s="52"/>
      <c r="C264" s="52">
        <f>9695+872</f>
        <v>10567</v>
      </c>
      <c r="D264" s="13">
        <f t="shared" si="43"/>
        <v>10567</v>
      </c>
      <c r="E264" s="52"/>
      <c r="F264" s="13">
        <f t="shared" si="41"/>
        <v>10567</v>
      </c>
      <c r="G264" s="53"/>
      <c r="H264" s="13">
        <f t="shared" si="35"/>
        <v>10567</v>
      </c>
      <c r="I264" s="54">
        <v>-1194</v>
      </c>
      <c r="J264" s="13">
        <f t="shared" si="36"/>
        <v>9373</v>
      </c>
      <c r="K264" s="54"/>
      <c r="L264" s="13">
        <f t="shared" si="37"/>
        <v>9373</v>
      </c>
      <c r="M264" s="54">
        <v>-7</v>
      </c>
      <c r="N264" s="13">
        <f t="shared" si="38"/>
        <v>9366</v>
      </c>
      <c r="O264" s="54"/>
      <c r="P264" s="13">
        <f t="shared" si="39"/>
        <v>9366</v>
      </c>
    </row>
    <row r="265" spans="1:16" ht="15.75">
      <c r="A265" s="2" t="s">
        <v>14</v>
      </c>
      <c r="B265" s="52"/>
      <c r="C265" s="52">
        <f>15062+1356</f>
        <v>16418</v>
      </c>
      <c r="D265" s="13">
        <f t="shared" si="43"/>
        <v>16418</v>
      </c>
      <c r="E265" s="52"/>
      <c r="F265" s="13">
        <f t="shared" si="41"/>
        <v>16418</v>
      </c>
      <c r="G265" s="53"/>
      <c r="H265" s="13">
        <f t="shared" si="35"/>
        <v>16418</v>
      </c>
      <c r="I265" s="54">
        <v>690</v>
      </c>
      <c r="J265" s="13">
        <f t="shared" si="36"/>
        <v>17108</v>
      </c>
      <c r="K265" s="54"/>
      <c r="L265" s="13">
        <f t="shared" si="37"/>
        <v>17108</v>
      </c>
      <c r="M265" s="54">
        <v>80</v>
      </c>
      <c r="N265" s="13">
        <f t="shared" si="38"/>
        <v>17188</v>
      </c>
      <c r="O265" s="54"/>
      <c r="P265" s="13">
        <f t="shared" si="39"/>
        <v>17188</v>
      </c>
    </row>
    <row r="266" spans="1:16" ht="15.75">
      <c r="A266" s="2" t="s">
        <v>15</v>
      </c>
      <c r="B266" s="52"/>
      <c r="C266" s="52">
        <f>14305+1287</f>
        <v>15592</v>
      </c>
      <c r="D266" s="13">
        <f t="shared" si="43"/>
        <v>15592</v>
      </c>
      <c r="E266" s="52"/>
      <c r="F266" s="13">
        <f t="shared" si="41"/>
        <v>15592</v>
      </c>
      <c r="G266" s="53"/>
      <c r="H266" s="13">
        <f t="shared" si="35"/>
        <v>15592</v>
      </c>
      <c r="I266" s="54">
        <v>-760</v>
      </c>
      <c r="J266" s="13">
        <f t="shared" si="36"/>
        <v>14832</v>
      </c>
      <c r="K266" s="54"/>
      <c r="L266" s="13">
        <f t="shared" si="37"/>
        <v>14832</v>
      </c>
      <c r="M266" s="54">
        <v>45</v>
      </c>
      <c r="N266" s="13">
        <f t="shared" si="38"/>
        <v>14877</v>
      </c>
      <c r="O266" s="54"/>
      <c r="P266" s="13">
        <f t="shared" si="39"/>
        <v>14877</v>
      </c>
    </row>
    <row r="267" spans="1:16" ht="15.75">
      <c r="A267" s="2" t="s">
        <v>16</v>
      </c>
      <c r="B267" s="52"/>
      <c r="C267" s="52">
        <f>25225+2270</f>
        <v>27495</v>
      </c>
      <c r="D267" s="13">
        <f t="shared" si="43"/>
        <v>27495</v>
      </c>
      <c r="E267" s="52"/>
      <c r="F267" s="13">
        <f t="shared" si="41"/>
        <v>27495</v>
      </c>
      <c r="G267" s="53"/>
      <c r="H267" s="13">
        <f t="shared" si="35"/>
        <v>27495</v>
      </c>
      <c r="I267" s="54">
        <v>-310</v>
      </c>
      <c r="J267" s="13">
        <f t="shared" si="36"/>
        <v>27185</v>
      </c>
      <c r="K267" s="54"/>
      <c r="L267" s="13">
        <f t="shared" si="37"/>
        <v>27185</v>
      </c>
      <c r="M267" s="54">
        <v>145</v>
      </c>
      <c r="N267" s="13">
        <f t="shared" si="38"/>
        <v>27330</v>
      </c>
      <c r="O267" s="54"/>
      <c r="P267" s="13">
        <f t="shared" si="39"/>
        <v>27330</v>
      </c>
    </row>
    <row r="268" spans="1:16" ht="47.25" hidden="1">
      <c r="A268" s="6" t="s">
        <v>41</v>
      </c>
      <c r="B268" s="8">
        <f t="shared" ref="B268:G268" si="44">SUM(B269:B288)</f>
        <v>7692</v>
      </c>
      <c r="C268" s="8">
        <f t="shared" si="44"/>
        <v>0</v>
      </c>
      <c r="D268" s="8">
        <f t="shared" si="44"/>
        <v>0</v>
      </c>
      <c r="E268" s="8">
        <f t="shared" si="44"/>
        <v>5525</v>
      </c>
      <c r="F268" s="8">
        <f t="shared" si="44"/>
        <v>5525</v>
      </c>
      <c r="G268" s="24">
        <f t="shared" si="44"/>
        <v>0</v>
      </c>
      <c r="H268" s="8">
        <f t="shared" si="35"/>
        <v>5525</v>
      </c>
      <c r="I268" s="30">
        <f>SUM(I269:I288)</f>
        <v>0</v>
      </c>
      <c r="J268" s="8">
        <f t="shared" si="36"/>
        <v>5525</v>
      </c>
      <c r="K268" s="30">
        <f>SUM(K269:K288)</f>
        <v>0</v>
      </c>
      <c r="L268" s="8">
        <f t="shared" si="37"/>
        <v>5525</v>
      </c>
      <c r="M268" s="30">
        <f>SUM(M269:M288)</f>
        <v>0</v>
      </c>
      <c r="N268" s="8">
        <f t="shared" si="38"/>
        <v>5525</v>
      </c>
      <c r="O268" s="30">
        <f>SUM(O269:O288)</f>
        <v>0</v>
      </c>
      <c r="P268" s="8">
        <f t="shared" si="39"/>
        <v>5525</v>
      </c>
    </row>
    <row r="269" spans="1:16" ht="15.75" hidden="1">
      <c r="A269" s="2" t="s">
        <v>18</v>
      </c>
      <c r="B269" s="13">
        <v>1846</v>
      </c>
      <c r="C269" s="14"/>
      <c r="D269" s="15"/>
      <c r="E269" s="15">
        <v>2585</v>
      </c>
      <c r="F269" s="15">
        <f t="shared" ref="F269:F297" si="45">D269+E269</f>
        <v>2585</v>
      </c>
      <c r="G269" s="25"/>
      <c r="H269" s="15">
        <f t="shared" ref="H269:H288" si="46">F269+G269</f>
        <v>2585</v>
      </c>
      <c r="I269" s="31"/>
      <c r="J269" s="15">
        <f t="shared" ref="J269:J306" si="47">H269+I269</f>
        <v>2585</v>
      </c>
      <c r="K269" s="31"/>
      <c r="L269" s="15">
        <f t="shared" ref="L269:L306" si="48">J269+K269</f>
        <v>2585</v>
      </c>
      <c r="M269" s="31"/>
      <c r="N269" s="15">
        <f t="shared" ref="N269:N307" si="49">L269+M269</f>
        <v>2585</v>
      </c>
      <c r="O269" s="31"/>
      <c r="P269" s="15">
        <f t="shared" ref="P269:P307" si="50">N269+O269</f>
        <v>2585</v>
      </c>
    </row>
    <row r="270" spans="1:16" ht="15.75" hidden="1">
      <c r="A270" s="2" t="s">
        <v>20</v>
      </c>
      <c r="B270" s="13">
        <v>989</v>
      </c>
      <c r="C270" s="14"/>
      <c r="D270" s="15"/>
      <c r="E270" s="15">
        <v>917</v>
      </c>
      <c r="F270" s="15">
        <f t="shared" si="45"/>
        <v>917</v>
      </c>
      <c r="G270" s="25"/>
      <c r="H270" s="15">
        <f t="shared" si="46"/>
        <v>917</v>
      </c>
      <c r="I270" s="31"/>
      <c r="J270" s="15">
        <f t="shared" si="47"/>
        <v>917</v>
      </c>
      <c r="K270" s="31"/>
      <c r="L270" s="15">
        <f t="shared" si="48"/>
        <v>917</v>
      </c>
      <c r="M270" s="31"/>
      <c r="N270" s="15">
        <f t="shared" si="49"/>
        <v>917</v>
      </c>
      <c r="O270" s="31"/>
      <c r="P270" s="15">
        <f t="shared" si="50"/>
        <v>917</v>
      </c>
    </row>
    <row r="271" spans="1:16" ht="15.75" hidden="1">
      <c r="A271" s="2" t="s">
        <v>1</v>
      </c>
      <c r="B271" s="13">
        <v>370</v>
      </c>
      <c r="C271" s="14"/>
      <c r="D271" s="15"/>
      <c r="E271" s="15">
        <v>120</v>
      </c>
      <c r="F271" s="15">
        <f t="shared" si="45"/>
        <v>120</v>
      </c>
      <c r="G271" s="25"/>
      <c r="H271" s="15">
        <f t="shared" si="46"/>
        <v>120</v>
      </c>
      <c r="I271" s="31"/>
      <c r="J271" s="15">
        <f t="shared" si="47"/>
        <v>120</v>
      </c>
      <c r="K271" s="31"/>
      <c r="L271" s="15">
        <f t="shared" si="48"/>
        <v>120</v>
      </c>
      <c r="M271" s="31"/>
      <c r="N271" s="15">
        <f t="shared" si="49"/>
        <v>120</v>
      </c>
      <c r="O271" s="31"/>
      <c r="P271" s="15">
        <f t="shared" si="50"/>
        <v>120</v>
      </c>
    </row>
    <row r="272" spans="1:16" ht="15.75" hidden="1">
      <c r="A272" s="2" t="s">
        <v>2</v>
      </c>
      <c r="B272" s="13">
        <v>769</v>
      </c>
      <c r="C272" s="14"/>
      <c r="D272" s="15"/>
      <c r="E272" s="15">
        <v>266</v>
      </c>
      <c r="F272" s="15">
        <f t="shared" si="45"/>
        <v>266</v>
      </c>
      <c r="G272" s="25"/>
      <c r="H272" s="15">
        <f t="shared" si="46"/>
        <v>266</v>
      </c>
      <c r="I272" s="31"/>
      <c r="J272" s="15">
        <f t="shared" si="47"/>
        <v>266</v>
      </c>
      <c r="K272" s="31"/>
      <c r="L272" s="15">
        <f t="shared" si="48"/>
        <v>266</v>
      </c>
      <c r="M272" s="31"/>
      <c r="N272" s="15">
        <f t="shared" si="49"/>
        <v>266</v>
      </c>
      <c r="O272" s="31"/>
      <c r="P272" s="15">
        <f t="shared" si="50"/>
        <v>266</v>
      </c>
    </row>
    <row r="273" spans="1:16" ht="15.75" hidden="1">
      <c r="A273" s="2" t="s">
        <v>19</v>
      </c>
      <c r="B273" s="13">
        <v>275</v>
      </c>
      <c r="C273" s="14"/>
      <c r="D273" s="15"/>
      <c r="E273" s="15">
        <v>184</v>
      </c>
      <c r="F273" s="15">
        <f t="shared" si="45"/>
        <v>184</v>
      </c>
      <c r="G273" s="25"/>
      <c r="H273" s="15">
        <f t="shared" si="46"/>
        <v>184</v>
      </c>
      <c r="I273" s="31"/>
      <c r="J273" s="15">
        <f t="shared" si="47"/>
        <v>184</v>
      </c>
      <c r="K273" s="31"/>
      <c r="L273" s="15">
        <f t="shared" si="48"/>
        <v>184</v>
      </c>
      <c r="M273" s="31"/>
      <c r="N273" s="15">
        <f t="shared" si="49"/>
        <v>184</v>
      </c>
      <c r="O273" s="31"/>
      <c r="P273" s="15">
        <f t="shared" si="50"/>
        <v>184</v>
      </c>
    </row>
    <row r="274" spans="1:16" ht="15.75" hidden="1">
      <c r="A274" s="2" t="s">
        <v>3</v>
      </c>
      <c r="B274" s="13">
        <v>385</v>
      </c>
      <c r="C274" s="14"/>
      <c r="D274" s="15"/>
      <c r="E274" s="15">
        <v>183</v>
      </c>
      <c r="F274" s="15">
        <f t="shared" si="45"/>
        <v>183</v>
      </c>
      <c r="G274" s="25"/>
      <c r="H274" s="15">
        <f t="shared" si="46"/>
        <v>183</v>
      </c>
      <c r="I274" s="31"/>
      <c r="J274" s="15">
        <f t="shared" si="47"/>
        <v>183</v>
      </c>
      <c r="K274" s="31"/>
      <c r="L274" s="15">
        <f t="shared" si="48"/>
        <v>183</v>
      </c>
      <c r="M274" s="31"/>
      <c r="N274" s="15">
        <f t="shared" si="49"/>
        <v>183</v>
      </c>
      <c r="O274" s="31"/>
      <c r="P274" s="15">
        <f t="shared" si="50"/>
        <v>183</v>
      </c>
    </row>
    <row r="275" spans="1:16" ht="15.75" hidden="1">
      <c r="A275" s="2" t="s">
        <v>4</v>
      </c>
      <c r="B275" s="13">
        <v>495</v>
      </c>
      <c r="C275" s="14"/>
      <c r="D275" s="15"/>
      <c r="E275" s="15">
        <v>226</v>
      </c>
      <c r="F275" s="15">
        <f t="shared" si="45"/>
        <v>226</v>
      </c>
      <c r="G275" s="25"/>
      <c r="H275" s="15">
        <f t="shared" si="46"/>
        <v>226</v>
      </c>
      <c r="I275" s="31"/>
      <c r="J275" s="15">
        <f t="shared" si="47"/>
        <v>226</v>
      </c>
      <c r="K275" s="31"/>
      <c r="L275" s="15">
        <f t="shared" si="48"/>
        <v>226</v>
      </c>
      <c r="M275" s="31"/>
      <c r="N275" s="15">
        <f t="shared" si="49"/>
        <v>226</v>
      </c>
      <c r="O275" s="31"/>
      <c r="P275" s="15">
        <f t="shared" si="50"/>
        <v>226</v>
      </c>
    </row>
    <row r="276" spans="1:16" ht="15.75" hidden="1">
      <c r="A276" s="2" t="s">
        <v>5</v>
      </c>
      <c r="B276" s="13">
        <v>165</v>
      </c>
      <c r="C276" s="14"/>
      <c r="D276" s="15"/>
      <c r="E276" s="15">
        <v>45</v>
      </c>
      <c r="F276" s="15">
        <f t="shared" si="45"/>
        <v>45</v>
      </c>
      <c r="G276" s="25"/>
      <c r="H276" s="15">
        <f t="shared" si="46"/>
        <v>45</v>
      </c>
      <c r="I276" s="31"/>
      <c r="J276" s="15">
        <f t="shared" si="47"/>
        <v>45</v>
      </c>
      <c r="K276" s="31"/>
      <c r="L276" s="15">
        <f t="shared" si="48"/>
        <v>45</v>
      </c>
      <c r="M276" s="31"/>
      <c r="N276" s="15">
        <f t="shared" si="49"/>
        <v>45</v>
      </c>
      <c r="O276" s="31"/>
      <c r="P276" s="15">
        <f t="shared" si="50"/>
        <v>45</v>
      </c>
    </row>
    <row r="277" spans="1:16" ht="15.75" hidden="1">
      <c r="A277" s="2" t="s">
        <v>6</v>
      </c>
      <c r="B277" s="13">
        <v>110</v>
      </c>
      <c r="C277" s="14"/>
      <c r="D277" s="15"/>
      <c r="E277" s="15">
        <v>48</v>
      </c>
      <c r="F277" s="15">
        <f t="shared" si="45"/>
        <v>48</v>
      </c>
      <c r="G277" s="25"/>
      <c r="H277" s="15">
        <f t="shared" si="46"/>
        <v>48</v>
      </c>
      <c r="I277" s="31"/>
      <c r="J277" s="15">
        <f t="shared" si="47"/>
        <v>48</v>
      </c>
      <c r="K277" s="31"/>
      <c r="L277" s="15">
        <f t="shared" si="48"/>
        <v>48</v>
      </c>
      <c r="M277" s="31"/>
      <c r="N277" s="15">
        <f t="shared" si="49"/>
        <v>48</v>
      </c>
      <c r="O277" s="31"/>
      <c r="P277" s="15">
        <f t="shared" si="50"/>
        <v>48</v>
      </c>
    </row>
    <row r="278" spans="1:16" ht="15.75" hidden="1">
      <c r="A278" s="2" t="s">
        <v>7</v>
      </c>
      <c r="B278" s="13">
        <v>132</v>
      </c>
      <c r="C278" s="14"/>
      <c r="D278" s="15"/>
      <c r="E278" s="15">
        <v>27</v>
      </c>
      <c r="F278" s="15">
        <f t="shared" si="45"/>
        <v>27</v>
      </c>
      <c r="G278" s="25"/>
      <c r="H278" s="15">
        <f t="shared" si="46"/>
        <v>27</v>
      </c>
      <c r="I278" s="31"/>
      <c r="J278" s="15">
        <f t="shared" si="47"/>
        <v>27</v>
      </c>
      <c r="K278" s="31"/>
      <c r="L278" s="15">
        <f t="shared" si="48"/>
        <v>27</v>
      </c>
      <c r="M278" s="31"/>
      <c r="N278" s="15">
        <f t="shared" si="49"/>
        <v>27</v>
      </c>
      <c r="O278" s="31"/>
      <c r="P278" s="15">
        <f t="shared" si="50"/>
        <v>27</v>
      </c>
    </row>
    <row r="279" spans="1:16" ht="15.75" hidden="1">
      <c r="A279" s="2" t="s">
        <v>8</v>
      </c>
      <c r="B279" s="13">
        <v>198</v>
      </c>
      <c r="C279" s="14"/>
      <c r="D279" s="15"/>
      <c r="E279" s="15">
        <v>120</v>
      </c>
      <c r="F279" s="15">
        <f t="shared" si="45"/>
        <v>120</v>
      </c>
      <c r="G279" s="25"/>
      <c r="H279" s="15">
        <f t="shared" si="46"/>
        <v>120</v>
      </c>
      <c r="I279" s="31"/>
      <c r="J279" s="15">
        <f t="shared" si="47"/>
        <v>120</v>
      </c>
      <c r="K279" s="31"/>
      <c r="L279" s="15">
        <f t="shared" si="48"/>
        <v>120</v>
      </c>
      <c r="M279" s="31"/>
      <c r="N279" s="15">
        <f t="shared" si="49"/>
        <v>120</v>
      </c>
      <c r="O279" s="31"/>
      <c r="P279" s="15">
        <f t="shared" si="50"/>
        <v>120</v>
      </c>
    </row>
    <row r="280" spans="1:16" ht="15.75" hidden="1">
      <c r="A280" s="2" t="s">
        <v>9</v>
      </c>
      <c r="B280" s="13">
        <v>363</v>
      </c>
      <c r="C280" s="14"/>
      <c r="D280" s="15"/>
      <c r="E280" s="15">
        <v>117</v>
      </c>
      <c r="F280" s="15">
        <f t="shared" si="45"/>
        <v>117</v>
      </c>
      <c r="G280" s="25"/>
      <c r="H280" s="15">
        <f t="shared" si="46"/>
        <v>117</v>
      </c>
      <c r="I280" s="31"/>
      <c r="J280" s="15">
        <f t="shared" si="47"/>
        <v>117</v>
      </c>
      <c r="K280" s="31"/>
      <c r="L280" s="15">
        <f t="shared" si="48"/>
        <v>117</v>
      </c>
      <c r="M280" s="31"/>
      <c r="N280" s="15">
        <f t="shared" si="49"/>
        <v>117</v>
      </c>
      <c r="O280" s="31"/>
      <c r="P280" s="15">
        <f t="shared" si="50"/>
        <v>117</v>
      </c>
    </row>
    <row r="281" spans="1:16" ht="15.75" hidden="1">
      <c r="A281" s="2" t="s">
        <v>10</v>
      </c>
      <c r="B281" s="13">
        <v>264</v>
      </c>
      <c r="C281" s="14"/>
      <c r="D281" s="15"/>
      <c r="E281" s="15">
        <v>52</v>
      </c>
      <c r="F281" s="15">
        <f t="shared" si="45"/>
        <v>52</v>
      </c>
      <c r="G281" s="25"/>
      <c r="H281" s="15">
        <f t="shared" si="46"/>
        <v>52</v>
      </c>
      <c r="I281" s="31"/>
      <c r="J281" s="15">
        <f t="shared" si="47"/>
        <v>52</v>
      </c>
      <c r="K281" s="31"/>
      <c r="L281" s="15">
        <f t="shared" si="48"/>
        <v>52</v>
      </c>
      <c r="M281" s="31"/>
      <c r="N281" s="15">
        <f t="shared" si="49"/>
        <v>52</v>
      </c>
      <c r="O281" s="31"/>
      <c r="P281" s="15">
        <f t="shared" si="50"/>
        <v>52</v>
      </c>
    </row>
    <row r="282" spans="1:16" ht="15.75" hidden="1">
      <c r="A282" s="2" t="s">
        <v>17</v>
      </c>
      <c r="B282" s="13">
        <v>88</v>
      </c>
      <c r="C282" s="14"/>
      <c r="D282" s="15"/>
      <c r="E282" s="15">
        <v>46</v>
      </c>
      <c r="F282" s="15">
        <f t="shared" si="45"/>
        <v>46</v>
      </c>
      <c r="G282" s="25"/>
      <c r="H282" s="15">
        <f t="shared" si="46"/>
        <v>46</v>
      </c>
      <c r="I282" s="31"/>
      <c r="J282" s="15">
        <f t="shared" si="47"/>
        <v>46</v>
      </c>
      <c r="K282" s="31"/>
      <c r="L282" s="15">
        <f t="shared" si="48"/>
        <v>46</v>
      </c>
      <c r="M282" s="31"/>
      <c r="N282" s="15">
        <f t="shared" si="49"/>
        <v>46</v>
      </c>
      <c r="O282" s="31"/>
      <c r="P282" s="15">
        <f t="shared" si="50"/>
        <v>46</v>
      </c>
    </row>
    <row r="283" spans="1:16" ht="15.75" hidden="1">
      <c r="A283" s="2" t="s">
        <v>11</v>
      </c>
      <c r="B283" s="13">
        <v>198</v>
      </c>
      <c r="C283" s="14"/>
      <c r="D283" s="15"/>
      <c r="E283" s="15">
        <v>72</v>
      </c>
      <c r="F283" s="15">
        <f t="shared" si="45"/>
        <v>72</v>
      </c>
      <c r="G283" s="25"/>
      <c r="H283" s="15">
        <f t="shared" si="46"/>
        <v>72</v>
      </c>
      <c r="I283" s="31"/>
      <c r="J283" s="15">
        <f t="shared" si="47"/>
        <v>72</v>
      </c>
      <c r="K283" s="31"/>
      <c r="L283" s="15">
        <f t="shared" si="48"/>
        <v>72</v>
      </c>
      <c r="M283" s="31"/>
      <c r="N283" s="15">
        <f t="shared" si="49"/>
        <v>72</v>
      </c>
      <c r="O283" s="31"/>
      <c r="P283" s="15">
        <f t="shared" si="50"/>
        <v>72</v>
      </c>
    </row>
    <row r="284" spans="1:16" ht="15.75" hidden="1">
      <c r="A284" s="2" t="s">
        <v>12</v>
      </c>
      <c r="B284" s="13">
        <v>242</v>
      </c>
      <c r="C284" s="14"/>
      <c r="D284" s="15"/>
      <c r="E284" s="15">
        <v>93</v>
      </c>
      <c r="F284" s="15">
        <f t="shared" si="45"/>
        <v>93</v>
      </c>
      <c r="G284" s="25"/>
      <c r="H284" s="15">
        <f t="shared" si="46"/>
        <v>93</v>
      </c>
      <c r="I284" s="31"/>
      <c r="J284" s="15">
        <f t="shared" si="47"/>
        <v>93</v>
      </c>
      <c r="K284" s="31"/>
      <c r="L284" s="15">
        <f t="shared" si="48"/>
        <v>93</v>
      </c>
      <c r="M284" s="31"/>
      <c r="N284" s="15">
        <f t="shared" si="49"/>
        <v>93</v>
      </c>
      <c r="O284" s="31"/>
      <c r="P284" s="15">
        <f t="shared" si="50"/>
        <v>93</v>
      </c>
    </row>
    <row r="285" spans="1:16" ht="15.75" hidden="1">
      <c r="A285" s="2" t="s">
        <v>13</v>
      </c>
      <c r="B285" s="13">
        <v>121</v>
      </c>
      <c r="C285" s="14"/>
      <c r="D285" s="15"/>
      <c r="E285" s="15">
        <v>49</v>
      </c>
      <c r="F285" s="15">
        <f t="shared" si="45"/>
        <v>49</v>
      </c>
      <c r="G285" s="25"/>
      <c r="H285" s="15">
        <f t="shared" si="46"/>
        <v>49</v>
      </c>
      <c r="I285" s="31"/>
      <c r="J285" s="15">
        <f t="shared" si="47"/>
        <v>49</v>
      </c>
      <c r="K285" s="31"/>
      <c r="L285" s="15">
        <f t="shared" si="48"/>
        <v>49</v>
      </c>
      <c r="M285" s="31"/>
      <c r="N285" s="15">
        <f t="shared" si="49"/>
        <v>49</v>
      </c>
      <c r="O285" s="31"/>
      <c r="P285" s="15">
        <f t="shared" si="50"/>
        <v>49</v>
      </c>
    </row>
    <row r="286" spans="1:16" ht="15.75" hidden="1">
      <c r="A286" s="2" t="s">
        <v>14</v>
      </c>
      <c r="B286" s="13">
        <v>198</v>
      </c>
      <c r="C286" s="14"/>
      <c r="D286" s="15"/>
      <c r="E286" s="15">
        <v>89</v>
      </c>
      <c r="F286" s="15">
        <f t="shared" si="45"/>
        <v>89</v>
      </c>
      <c r="G286" s="25"/>
      <c r="H286" s="15">
        <f t="shared" si="46"/>
        <v>89</v>
      </c>
      <c r="I286" s="31"/>
      <c r="J286" s="15">
        <f t="shared" si="47"/>
        <v>89</v>
      </c>
      <c r="K286" s="31"/>
      <c r="L286" s="15">
        <f t="shared" si="48"/>
        <v>89</v>
      </c>
      <c r="M286" s="31"/>
      <c r="N286" s="15">
        <f t="shared" si="49"/>
        <v>89</v>
      </c>
      <c r="O286" s="31"/>
      <c r="P286" s="15">
        <f t="shared" si="50"/>
        <v>89</v>
      </c>
    </row>
    <row r="287" spans="1:16" ht="15.75" hidden="1">
      <c r="A287" s="2" t="s">
        <v>15</v>
      </c>
      <c r="B287" s="13">
        <v>165</v>
      </c>
      <c r="C287" s="14"/>
      <c r="D287" s="15"/>
      <c r="E287" s="15">
        <v>70</v>
      </c>
      <c r="F287" s="15">
        <f t="shared" si="45"/>
        <v>70</v>
      </c>
      <c r="G287" s="25"/>
      <c r="H287" s="15">
        <f t="shared" si="46"/>
        <v>70</v>
      </c>
      <c r="I287" s="31"/>
      <c r="J287" s="15">
        <f t="shared" si="47"/>
        <v>70</v>
      </c>
      <c r="K287" s="31"/>
      <c r="L287" s="15">
        <f t="shared" si="48"/>
        <v>70</v>
      </c>
      <c r="M287" s="31"/>
      <c r="N287" s="15">
        <f t="shared" si="49"/>
        <v>70</v>
      </c>
      <c r="O287" s="31"/>
      <c r="P287" s="15">
        <f t="shared" si="50"/>
        <v>70</v>
      </c>
    </row>
    <row r="288" spans="1:16" ht="15.75" hidden="1">
      <c r="A288" s="2" t="s">
        <v>16</v>
      </c>
      <c r="B288" s="13">
        <v>319</v>
      </c>
      <c r="C288" s="14"/>
      <c r="D288" s="15"/>
      <c r="E288" s="15">
        <v>216</v>
      </c>
      <c r="F288" s="15">
        <f t="shared" si="45"/>
        <v>216</v>
      </c>
      <c r="G288" s="25"/>
      <c r="H288" s="15">
        <f t="shared" si="46"/>
        <v>216</v>
      </c>
      <c r="I288" s="31"/>
      <c r="J288" s="15">
        <f t="shared" si="47"/>
        <v>216</v>
      </c>
      <c r="K288" s="31"/>
      <c r="L288" s="15">
        <f t="shared" si="48"/>
        <v>216</v>
      </c>
      <c r="M288" s="31"/>
      <c r="N288" s="15">
        <f t="shared" si="49"/>
        <v>216</v>
      </c>
      <c r="O288" s="31"/>
      <c r="P288" s="15">
        <f t="shared" si="50"/>
        <v>216</v>
      </c>
    </row>
    <row r="289" spans="1:16" ht="65.25" hidden="1" customHeight="1">
      <c r="A289" s="33" t="s">
        <v>45</v>
      </c>
      <c r="B289" s="34">
        <f>SUM(B290:B306)</f>
        <v>77000</v>
      </c>
      <c r="C289" s="34">
        <f>SUM(C290:C306)</f>
        <v>0</v>
      </c>
      <c r="D289" s="35">
        <f>SUM(D290:D306)</f>
        <v>77000</v>
      </c>
      <c r="E289" s="36">
        <f>SUM(E290:E306)</f>
        <v>0</v>
      </c>
      <c r="F289" s="35">
        <f t="shared" si="45"/>
        <v>77000</v>
      </c>
      <c r="G289" s="37">
        <f>SUM(G290:G306)</f>
        <v>0</v>
      </c>
      <c r="H289" s="35">
        <v>0</v>
      </c>
      <c r="I289" s="37">
        <f>SUM(I290:I306)</f>
        <v>80988</v>
      </c>
      <c r="J289" s="35">
        <f t="shared" si="47"/>
        <v>80988</v>
      </c>
      <c r="K289" s="37">
        <f>SUM(K290:K306)</f>
        <v>0</v>
      </c>
      <c r="L289" s="35">
        <f t="shared" si="48"/>
        <v>80988</v>
      </c>
      <c r="M289" s="37">
        <f>SUM(M290:M306)</f>
        <v>0</v>
      </c>
      <c r="N289" s="35">
        <f t="shared" si="49"/>
        <v>80988</v>
      </c>
      <c r="O289" s="37">
        <f>SUM(O290:O306)</f>
        <v>0</v>
      </c>
      <c r="P289" s="35">
        <f t="shared" si="50"/>
        <v>80988</v>
      </c>
    </row>
    <row r="290" spans="1:16" ht="15.75" hidden="1">
      <c r="A290" s="38" t="s">
        <v>18</v>
      </c>
      <c r="B290" s="39">
        <v>32540</v>
      </c>
      <c r="C290" s="40"/>
      <c r="D290" s="41">
        <f t="shared" ref="D290:D297" si="51">B290+C290</f>
        <v>32540</v>
      </c>
      <c r="E290" s="42">
        <v>-6070</v>
      </c>
      <c r="F290" s="43">
        <f t="shared" si="45"/>
        <v>26470</v>
      </c>
      <c r="G290" s="44">
        <v>-4050</v>
      </c>
      <c r="H290" s="43">
        <v>0</v>
      </c>
      <c r="I290" s="43">
        <f>3192+997+22420</f>
        <v>26609</v>
      </c>
      <c r="J290" s="43">
        <f t="shared" si="47"/>
        <v>26609</v>
      </c>
      <c r="K290" s="43"/>
      <c r="L290" s="43">
        <f t="shared" si="48"/>
        <v>26609</v>
      </c>
      <c r="M290" s="43"/>
      <c r="N290" s="43">
        <f t="shared" si="49"/>
        <v>26609</v>
      </c>
      <c r="O290" s="43"/>
      <c r="P290" s="43">
        <f t="shared" si="50"/>
        <v>26609</v>
      </c>
    </row>
    <row r="291" spans="1:16" ht="15.75" hidden="1">
      <c r="A291" s="38" t="s">
        <v>20</v>
      </c>
      <c r="B291" s="39">
        <v>14000</v>
      </c>
      <c r="C291" s="40"/>
      <c r="D291" s="41">
        <f t="shared" si="51"/>
        <v>14000</v>
      </c>
      <c r="E291" s="42"/>
      <c r="F291" s="43">
        <f t="shared" si="45"/>
        <v>14000</v>
      </c>
      <c r="G291" s="46"/>
      <c r="H291" s="43">
        <v>0</v>
      </c>
      <c r="I291" s="43">
        <f>-203+14000</f>
        <v>13797</v>
      </c>
      <c r="J291" s="43">
        <f t="shared" si="47"/>
        <v>13797</v>
      </c>
      <c r="K291" s="43"/>
      <c r="L291" s="43">
        <f t="shared" si="48"/>
        <v>13797</v>
      </c>
      <c r="M291" s="43"/>
      <c r="N291" s="43">
        <f t="shared" si="49"/>
        <v>13797</v>
      </c>
      <c r="O291" s="43"/>
      <c r="P291" s="43">
        <f t="shared" si="50"/>
        <v>13797</v>
      </c>
    </row>
    <row r="292" spans="1:16" ht="15.75" hidden="1">
      <c r="A292" s="38" t="s">
        <v>1</v>
      </c>
      <c r="B292" s="39">
        <v>3500</v>
      </c>
      <c r="C292" s="40"/>
      <c r="D292" s="41">
        <f t="shared" si="51"/>
        <v>3500</v>
      </c>
      <c r="E292" s="42"/>
      <c r="F292" s="43">
        <f t="shared" si="45"/>
        <v>3500</v>
      </c>
      <c r="G292" s="46"/>
      <c r="H292" s="43">
        <v>0</v>
      </c>
      <c r="I292" s="43">
        <f>-785+2991+3500</f>
        <v>5706</v>
      </c>
      <c r="J292" s="43">
        <f t="shared" si="47"/>
        <v>5706</v>
      </c>
      <c r="K292" s="43"/>
      <c r="L292" s="43">
        <f t="shared" si="48"/>
        <v>5706</v>
      </c>
      <c r="M292" s="43"/>
      <c r="N292" s="43">
        <f t="shared" si="49"/>
        <v>5706</v>
      </c>
      <c r="O292" s="43"/>
      <c r="P292" s="43">
        <f t="shared" si="50"/>
        <v>5706</v>
      </c>
    </row>
    <row r="293" spans="1:16" ht="15.75" hidden="1">
      <c r="A293" s="38" t="s">
        <v>2</v>
      </c>
      <c r="B293" s="39">
        <v>2900</v>
      </c>
      <c r="C293" s="40"/>
      <c r="D293" s="41">
        <f t="shared" si="51"/>
        <v>2900</v>
      </c>
      <c r="E293" s="42">
        <v>800</v>
      </c>
      <c r="F293" s="43">
        <f t="shared" si="45"/>
        <v>3700</v>
      </c>
      <c r="G293" s="46"/>
      <c r="H293" s="43">
        <v>0</v>
      </c>
      <c r="I293" s="43">
        <f>-705+3700</f>
        <v>2995</v>
      </c>
      <c r="J293" s="43">
        <f t="shared" si="47"/>
        <v>2995</v>
      </c>
      <c r="K293" s="43"/>
      <c r="L293" s="43">
        <f t="shared" si="48"/>
        <v>2995</v>
      </c>
      <c r="M293" s="43"/>
      <c r="N293" s="43">
        <f t="shared" si="49"/>
        <v>2995</v>
      </c>
      <c r="O293" s="43"/>
      <c r="P293" s="43">
        <f t="shared" si="50"/>
        <v>2995</v>
      </c>
    </row>
    <row r="294" spans="1:16" ht="15.75" hidden="1">
      <c r="A294" s="38" t="s">
        <v>19</v>
      </c>
      <c r="B294" s="39">
        <v>6000</v>
      </c>
      <c r="C294" s="40"/>
      <c r="D294" s="41">
        <f t="shared" si="51"/>
        <v>6000</v>
      </c>
      <c r="E294" s="42"/>
      <c r="F294" s="43">
        <f t="shared" si="45"/>
        <v>6000</v>
      </c>
      <c r="G294" s="46"/>
      <c r="H294" s="43">
        <v>0</v>
      </c>
      <c r="I294" s="43">
        <f>-3486+6000</f>
        <v>2514</v>
      </c>
      <c r="J294" s="43">
        <f t="shared" si="47"/>
        <v>2514</v>
      </c>
      <c r="K294" s="43"/>
      <c r="L294" s="43">
        <f t="shared" si="48"/>
        <v>2514</v>
      </c>
      <c r="M294" s="43"/>
      <c r="N294" s="43">
        <f t="shared" si="49"/>
        <v>2514</v>
      </c>
      <c r="O294" s="43"/>
      <c r="P294" s="43">
        <f t="shared" si="50"/>
        <v>2514</v>
      </c>
    </row>
    <row r="295" spans="1:16" ht="15.75" hidden="1">
      <c r="A295" s="38" t="s">
        <v>3</v>
      </c>
      <c r="B295" s="39">
        <v>3700</v>
      </c>
      <c r="C295" s="40"/>
      <c r="D295" s="41">
        <f t="shared" si="51"/>
        <v>3700</v>
      </c>
      <c r="E295" s="42">
        <v>3000</v>
      </c>
      <c r="F295" s="43">
        <f t="shared" si="45"/>
        <v>6700</v>
      </c>
      <c r="G295" s="46"/>
      <c r="H295" s="43">
        <v>0</v>
      </c>
      <c r="I295" s="43">
        <f>464+6700</f>
        <v>7164</v>
      </c>
      <c r="J295" s="43">
        <f t="shared" si="47"/>
        <v>7164</v>
      </c>
      <c r="K295" s="43"/>
      <c r="L295" s="43">
        <f t="shared" si="48"/>
        <v>7164</v>
      </c>
      <c r="M295" s="43"/>
      <c r="N295" s="43">
        <f t="shared" si="49"/>
        <v>7164</v>
      </c>
      <c r="O295" s="43"/>
      <c r="P295" s="43">
        <f t="shared" si="50"/>
        <v>7164</v>
      </c>
    </row>
    <row r="296" spans="1:16" ht="15.75" hidden="1">
      <c r="A296" s="38" t="s">
        <v>5</v>
      </c>
      <c r="B296" s="39">
        <v>2000</v>
      </c>
      <c r="C296" s="40"/>
      <c r="D296" s="41">
        <f t="shared" si="51"/>
        <v>2000</v>
      </c>
      <c r="E296" s="42"/>
      <c r="F296" s="43">
        <f t="shared" si="45"/>
        <v>2000</v>
      </c>
      <c r="G296" s="46"/>
      <c r="H296" s="43">
        <v>0</v>
      </c>
      <c r="I296" s="43">
        <f>-319+2000</f>
        <v>1681</v>
      </c>
      <c r="J296" s="43">
        <f t="shared" si="47"/>
        <v>1681</v>
      </c>
      <c r="K296" s="43"/>
      <c r="L296" s="43">
        <f t="shared" si="48"/>
        <v>1681</v>
      </c>
      <c r="M296" s="43"/>
      <c r="N296" s="43">
        <f t="shared" si="49"/>
        <v>1681</v>
      </c>
      <c r="O296" s="43"/>
      <c r="P296" s="43">
        <f t="shared" si="50"/>
        <v>1681</v>
      </c>
    </row>
    <row r="297" spans="1:16" ht="15.75" hidden="1">
      <c r="A297" s="38" t="s">
        <v>7</v>
      </c>
      <c r="B297" s="39">
        <v>2200</v>
      </c>
      <c r="C297" s="40"/>
      <c r="D297" s="41">
        <f t="shared" si="51"/>
        <v>2200</v>
      </c>
      <c r="E297" s="42">
        <v>-1200</v>
      </c>
      <c r="F297" s="43">
        <f t="shared" si="45"/>
        <v>1000</v>
      </c>
      <c r="G297" s="46"/>
      <c r="H297" s="43">
        <v>0</v>
      </c>
      <c r="I297" s="43">
        <f>-1000+1000</f>
        <v>0</v>
      </c>
      <c r="J297" s="43">
        <f t="shared" si="47"/>
        <v>0</v>
      </c>
      <c r="K297" s="43"/>
      <c r="L297" s="43">
        <f t="shared" si="48"/>
        <v>0</v>
      </c>
      <c r="M297" s="43"/>
      <c r="N297" s="43">
        <f t="shared" si="49"/>
        <v>0</v>
      </c>
      <c r="O297" s="43"/>
      <c r="P297" s="43">
        <f t="shared" si="50"/>
        <v>0</v>
      </c>
    </row>
    <row r="298" spans="1:16" ht="15.75" hidden="1">
      <c r="A298" s="38" t="s">
        <v>8</v>
      </c>
      <c r="B298" s="39"/>
      <c r="C298" s="40"/>
      <c r="D298" s="41"/>
      <c r="E298" s="42"/>
      <c r="F298" s="43"/>
      <c r="G298" s="44">
        <v>4050</v>
      </c>
      <c r="H298" s="43">
        <v>0</v>
      </c>
      <c r="I298" s="43">
        <f>1440+4050</f>
        <v>5490</v>
      </c>
      <c r="J298" s="43">
        <f t="shared" si="47"/>
        <v>5490</v>
      </c>
      <c r="K298" s="43"/>
      <c r="L298" s="43">
        <f t="shared" si="48"/>
        <v>5490</v>
      </c>
      <c r="M298" s="43"/>
      <c r="N298" s="43">
        <f t="shared" si="49"/>
        <v>5490</v>
      </c>
      <c r="O298" s="43"/>
      <c r="P298" s="43">
        <f t="shared" si="50"/>
        <v>5490</v>
      </c>
    </row>
    <row r="299" spans="1:16" ht="15.75" hidden="1">
      <c r="A299" s="38" t="s">
        <v>9</v>
      </c>
      <c r="B299" s="39"/>
      <c r="C299" s="40"/>
      <c r="D299" s="41"/>
      <c r="E299" s="42">
        <v>2270</v>
      </c>
      <c r="F299" s="43">
        <f t="shared" ref="F299:F304" si="52">D299+E299</f>
        <v>2270</v>
      </c>
      <c r="G299" s="46"/>
      <c r="H299" s="43">
        <v>0</v>
      </c>
      <c r="I299" s="43">
        <f>679+2270</f>
        <v>2949</v>
      </c>
      <c r="J299" s="43">
        <f t="shared" si="47"/>
        <v>2949</v>
      </c>
      <c r="K299" s="43"/>
      <c r="L299" s="43">
        <f t="shared" si="48"/>
        <v>2949</v>
      </c>
      <c r="M299" s="43"/>
      <c r="N299" s="43">
        <f t="shared" si="49"/>
        <v>2949</v>
      </c>
      <c r="O299" s="43"/>
      <c r="P299" s="43">
        <f t="shared" si="50"/>
        <v>2949</v>
      </c>
    </row>
    <row r="300" spans="1:16" ht="15.75" hidden="1">
      <c r="A300" s="38" t="s">
        <v>17</v>
      </c>
      <c r="B300" s="39">
        <v>1300</v>
      </c>
      <c r="C300" s="40"/>
      <c r="D300" s="41">
        <f>B300+C300</f>
        <v>1300</v>
      </c>
      <c r="E300" s="42"/>
      <c r="F300" s="43">
        <f t="shared" si="52"/>
        <v>1300</v>
      </c>
      <c r="G300" s="46"/>
      <c r="H300" s="43">
        <v>0</v>
      </c>
      <c r="I300" s="43">
        <f>-35+1300</f>
        <v>1265</v>
      </c>
      <c r="J300" s="43">
        <f t="shared" si="47"/>
        <v>1265</v>
      </c>
      <c r="K300" s="43"/>
      <c r="L300" s="43">
        <f t="shared" si="48"/>
        <v>1265</v>
      </c>
      <c r="M300" s="43"/>
      <c r="N300" s="43">
        <f t="shared" si="49"/>
        <v>1265</v>
      </c>
      <c r="O300" s="43"/>
      <c r="P300" s="43">
        <f t="shared" si="50"/>
        <v>1265</v>
      </c>
    </row>
    <row r="301" spans="1:16" ht="15.75" hidden="1">
      <c r="A301" s="38" t="s">
        <v>11</v>
      </c>
      <c r="B301" s="39">
        <v>600</v>
      </c>
      <c r="C301" s="40"/>
      <c r="D301" s="41">
        <f>B301+C301</f>
        <v>600</v>
      </c>
      <c r="E301" s="42"/>
      <c r="F301" s="43">
        <f t="shared" si="52"/>
        <v>600</v>
      </c>
      <c r="G301" s="46"/>
      <c r="H301" s="43">
        <v>0</v>
      </c>
      <c r="I301" s="43">
        <f>0+600</f>
        <v>600</v>
      </c>
      <c r="J301" s="43">
        <f t="shared" si="47"/>
        <v>600</v>
      </c>
      <c r="K301" s="43"/>
      <c r="L301" s="43">
        <f t="shared" si="48"/>
        <v>600</v>
      </c>
      <c r="M301" s="43"/>
      <c r="N301" s="43">
        <f t="shared" si="49"/>
        <v>600</v>
      </c>
      <c r="O301" s="43"/>
      <c r="P301" s="43">
        <f t="shared" si="50"/>
        <v>600</v>
      </c>
    </row>
    <row r="302" spans="1:16" ht="15.75" hidden="1">
      <c r="A302" s="38" t="s">
        <v>12</v>
      </c>
      <c r="B302" s="39">
        <v>3600</v>
      </c>
      <c r="C302" s="40"/>
      <c r="D302" s="41">
        <f>B302+C302</f>
        <v>3600</v>
      </c>
      <c r="E302" s="42"/>
      <c r="F302" s="41">
        <f t="shared" si="52"/>
        <v>3600</v>
      </c>
      <c r="G302" s="38"/>
      <c r="H302" s="41">
        <v>0</v>
      </c>
      <c r="I302" s="41">
        <f>-221+3600</f>
        <v>3379</v>
      </c>
      <c r="J302" s="41">
        <f t="shared" si="47"/>
        <v>3379</v>
      </c>
      <c r="K302" s="41"/>
      <c r="L302" s="41">
        <f t="shared" si="48"/>
        <v>3379</v>
      </c>
      <c r="M302" s="41"/>
      <c r="N302" s="41">
        <f t="shared" si="49"/>
        <v>3379</v>
      </c>
      <c r="O302" s="41"/>
      <c r="P302" s="41">
        <f t="shared" si="50"/>
        <v>3379</v>
      </c>
    </row>
    <row r="303" spans="1:16" ht="15.75" hidden="1">
      <c r="A303" s="38" t="s">
        <v>13</v>
      </c>
      <c r="B303" s="39">
        <v>660</v>
      </c>
      <c r="C303" s="40"/>
      <c r="D303" s="41">
        <f>B303+C303</f>
        <v>660</v>
      </c>
      <c r="E303" s="42"/>
      <c r="F303" s="41">
        <f t="shared" si="52"/>
        <v>660</v>
      </c>
      <c r="G303" s="38"/>
      <c r="H303" s="41">
        <v>0</v>
      </c>
      <c r="I303" s="41">
        <f>-40+660</f>
        <v>620</v>
      </c>
      <c r="J303" s="41">
        <f t="shared" si="47"/>
        <v>620</v>
      </c>
      <c r="K303" s="41"/>
      <c r="L303" s="41">
        <f t="shared" si="48"/>
        <v>620</v>
      </c>
      <c r="M303" s="41"/>
      <c r="N303" s="41">
        <f t="shared" si="49"/>
        <v>620</v>
      </c>
      <c r="O303" s="41"/>
      <c r="P303" s="41">
        <f t="shared" si="50"/>
        <v>620</v>
      </c>
    </row>
    <row r="304" spans="1:16" ht="15.75" hidden="1">
      <c r="A304" s="38" t="s">
        <v>14</v>
      </c>
      <c r="B304" s="39">
        <v>2600</v>
      </c>
      <c r="C304" s="40"/>
      <c r="D304" s="41">
        <f>B304+C304</f>
        <v>2600</v>
      </c>
      <c r="E304" s="42"/>
      <c r="F304" s="41">
        <f t="shared" si="52"/>
        <v>2600</v>
      </c>
      <c r="G304" s="38"/>
      <c r="H304" s="41">
        <v>0</v>
      </c>
      <c r="I304" s="41">
        <f>-1939+2600</f>
        <v>661</v>
      </c>
      <c r="J304" s="41">
        <f t="shared" si="47"/>
        <v>661</v>
      </c>
      <c r="K304" s="41"/>
      <c r="L304" s="41">
        <f t="shared" si="48"/>
        <v>661</v>
      </c>
      <c r="M304" s="41"/>
      <c r="N304" s="41">
        <f t="shared" si="49"/>
        <v>661</v>
      </c>
      <c r="O304" s="41"/>
      <c r="P304" s="41">
        <f t="shared" si="50"/>
        <v>661</v>
      </c>
    </row>
    <row r="305" spans="1:16" ht="15.75" hidden="1">
      <c r="A305" s="38" t="s">
        <v>15</v>
      </c>
      <c r="B305" s="39"/>
      <c r="C305" s="40"/>
      <c r="D305" s="41"/>
      <c r="E305" s="42"/>
      <c r="F305" s="41"/>
      <c r="G305" s="38"/>
      <c r="H305" s="41">
        <v>0</v>
      </c>
      <c r="I305" s="41">
        <v>3148</v>
      </c>
      <c r="J305" s="41">
        <f t="shared" si="47"/>
        <v>3148</v>
      </c>
      <c r="K305" s="41"/>
      <c r="L305" s="41">
        <f t="shared" si="48"/>
        <v>3148</v>
      </c>
      <c r="M305" s="41"/>
      <c r="N305" s="41">
        <f t="shared" si="49"/>
        <v>3148</v>
      </c>
      <c r="O305" s="41"/>
      <c r="P305" s="41">
        <f t="shared" si="50"/>
        <v>3148</v>
      </c>
    </row>
    <row r="306" spans="1:16" ht="16.5" hidden="1" customHeight="1">
      <c r="A306" s="38" t="s">
        <v>16</v>
      </c>
      <c r="B306" s="39">
        <v>1400</v>
      </c>
      <c r="C306" s="40"/>
      <c r="D306" s="41">
        <f>B306+C306</f>
        <v>1400</v>
      </c>
      <c r="E306" s="42">
        <v>1200</v>
      </c>
      <c r="F306" s="41">
        <f>D306+E306</f>
        <v>2600</v>
      </c>
      <c r="G306" s="38"/>
      <c r="H306" s="41">
        <v>0</v>
      </c>
      <c r="I306" s="41">
        <f>-190+2600</f>
        <v>2410</v>
      </c>
      <c r="J306" s="41">
        <f t="shared" si="47"/>
        <v>2410</v>
      </c>
      <c r="K306" s="41"/>
      <c r="L306" s="41">
        <f t="shared" si="48"/>
        <v>2410</v>
      </c>
      <c r="M306" s="41"/>
      <c r="N306" s="41">
        <f t="shared" si="49"/>
        <v>2410</v>
      </c>
      <c r="O306" s="41"/>
      <c r="P306" s="41">
        <f t="shared" si="50"/>
        <v>2410</v>
      </c>
    </row>
    <row r="307" spans="1:16" ht="15.75" hidden="1">
      <c r="A307" s="7" t="s">
        <v>27</v>
      </c>
      <c r="B307" s="12">
        <f>B12+B30+B51+B72+B93+B114+B135+B140+B161+B182+B184+B205+B226+B247</f>
        <v>1006822</v>
      </c>
      <c r="C307" s="12">
        <f>C12+C30+C51+C72+C93+C114+C135+C140+C161+C182+C184+C205+C226+C247</f>
        <v>1288918</v>
      </c>
      <c r="D307" s="12">
        <f>D12+D30+D51+D72+D93+D114+D135+D140+D161+D182+D184+D205+D226+D247+D268</f>
        <v>2295740</v>
      </c>
      <c r="E307" s="12">
        <f>E12+E30+E51+E72+E93+E114+E135+E140+E161+E182+E184+E205+E226+E247+E268</f>
        <v>5186</v>
      </c>
      <c r="F307" s="8">
        <f>F12+F30+F51+F72+F93+F114+F135+F140+F161+F182+F184+F205+F226+F247+F268</f>
        <v>2300926</v>
      </c>
      <c r="G307" s="8">
        <f>G12+G30+G51+G72+G93+G114+G135+G140+G161+G182+G184+G205+G226+G247+G268</f>
        <v>1275</v>
      </c>
      <c r="H307" s="8">
        <f t="shared" ref="H307:M307" si="53">H12+H30+H51+H72+H93+H114+H135+H140+H161+H182+H184+H205+H226+H247+H268+H289</f>
        <v>2302201</v>
      </c>
      <c r="I307" s="8">
        <f t="shared" si="53"/>
        <v>88077</v>
      </c>
      <c r="J307" s="8">
        <f t="shared" si="53"/>
        <v>2390278</v>
      </c>
      <c r="K307" s="8">
        <f t="shared" si="53"/>
        <v>18177</v>
      </c>
      <c r="L307" s="8">
        <f t="shared" si="53"/>
        <v>2408455</v>
      </c>
      <c r="M307" s="8">
        <f t="shared" si="53"/>
        <v>133</v>
      </c>
      <c r="N307" s="8">
        <f t="shared" si="49"/>
        <v>2408588</v>
      </c>
      <c r="O307" s="8">
        <f>O12+O30+O51+O72+O93+O114+O135+O140+O161+O182+O184+O205+O226+O247+O268+O289</f>
        <v>0</v>
      </c>
      <c r="P307" s="8">
        <f t="shared" si="50"/>
        <v>2408588</v>
      </c>
    </row>
    <row r="310" spans="1:16">
      <c r="D310" s="1">
        <v>6602327</v>
      </c>
      <c r="E310" s="1">
        <v>4137</v>
      </c>
    </row>
    <row r="311" spans="1:16">
      <c r="D311" s="21">
        <f>D310+D307</f>
        <v>8898067</v>
      </c>
      <c r="E311" s="21">
        <f>E310+E307</f>
        <v>9323</v>
      </c>
      <c r="F311" s="21"/>
      <c r="H311" s="21"/>
    </row>
  </sheetData>
  <mergeCells count="6">
    <mergeCell ref="A9:P9"/>
    <mergeCell ref="A1:P1"/>
    <mergeCell ref="A2:P2"/>
    <mergeCell ref="A3:P3"/>
    <mergeCell ref="A7:P7"/>
    <mergeCell ref="A8:P8"/>
  </mergeCells>
  <phoneticPr fontId="0" type="noConversion"/>
  <printOptions horizontalCentered="1"/>
  <pageMargins left="1.2598425196850394" right="0.62992125984251968" top="0.59055118110236227" bottom="0.59055118110236227" header="0.31496062992125984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2010-12-20T11:42:31Z</cp:lastPrinted>
  <dcterms:created xsi:type="dcterms:W3CDTF">2004-12-08T05:54:04Z</dcterms:created>
  <dcterms:modified xsi:type="dcterms:W3CDTF">2010-12-22T06:47:57Z</dcterms:modified>
</cp:coreProperties>
</file>