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_FilterDatabase" localSheetId="0" hidden="1">Лист1!$A$1:$A$152</definedName>
    <definedName name="_xlnm.Print_Titles" localSheetId="0">Лист1!$8:$8</definedName>
    <definedName name="_xlnm.Print_Area" localSheetId="0">Лист1!$A$1:$R$152</definedName>
  </definedNames>
  <calcPr calcId="114210" fullCalcOnLoad="1"/>
</workbook>
</file>

<file path=xl/calcChain.xml><?xml version="1.0" encoding="utf-8"?>
<calcChain xmlns="http://schemas.openxmlformats.org/spreadsheetml/2006/main">
  <c r="Q163" i="1"/>
  <c r="Q78"/>
  <c r="R58"/>
  <c r="R92"/>
  <c r="R82"/>
  <c r="F81"/>
  <c r="H81"/>
  <c r="J81"/>
  <c r="L81"/>
  <c r="N81"/>
  <c r="P81"/>
  <c r="R81"/>
  <c r="F83"/>
  <c r="H83"/>
  <c r="J83"/>
  <c r="L83"/>
  <c r="N83"/>
  <c r="P83"/>
  <c r="R83"/>
  <c r="F84"/>
  <c r="H84"/>
  <c r="J84"/>
  <c r="L84"/>
  <c r="N84"/>
  <c r="P84"/>
  <c r="R84"/>
  <c r="F85"/>
  <c r="H85"/>
  <c r="J85"/>
  <c r="L85"/>
  <c r="N85"/>
  <c r="P85"/>
  <c r="R85"/>
  <c r="F86"/>
  <c r="H86"/>
  <c r="J86"/>
  <c r="L86"/>
  <c r="N86"/>
  <c r="P86"/>
  <c r="R86"/>
  <c r="F87"/>
  <c r="H87"/>
  <c r="J87"/>
  <c r="L87"/>
  <c r="N87"/>
  <c r="P87"/>
  <c r="R87"/>
  <c r="F88"/>
  <c r="H88"/>
  <c r="J88"/>
  <c r="L88"/>
  <c r="N88"/>
  <c r="P88"/>
  <c r="R88"/>
  <c r="Q74"/>
  <c r="R142"/>
  <c r="Q139"/>
  <c r="R138"/>
  <c r="Q72"/>
  <c r="Q54"/>
  <c r="Q146"/>
  <c r="Q144"/>
  <c r="Q128"/>
  <c r="Q101"/>
  <c r="Q51"/>
  <c r="Q47"/>
  <c r="Q45"/>
  <c r="Q42"/>
  <c r="Q40"/>
  <c r="Q38"/>
  <c r="Q34"/>
  <c r="Q32"/>
  <c r="Q28"/>
  <c r="Q25"/>
  <c r="Q23"/>
  <c r="Q21"/>
  <c r="Q18"/>
  <c r="Q16"/>
  <c r="Q14"/>
  <c r="Q11"/>
  <c r="Q10"/>
  <c r="O15"/>
  <c r="O146"/>
  <c r="O144"/>
  <c r="O128"/>
  <c r="O101"/>
  <c r="O155"/>
  <c r="P141"/>
  <c r="R141"/>
  <c r="P96"/>
  <c r="R96"/>
  <c r="O157"/>
  <c r="O78"/>
  <c r="O72"/>
  <c r="O154"/>
  <c r="P98"/>
  <c r="R98"/>
  <c r="O159"/>
  <c r="P99"/>
  <c r="R99"/>
  <c r="P100"/>
  <c r="R100"/>
  <c r="O158"/>
  <c r="O51"/>
  <c r="O47"/>
  <c r="O45"/>
  <c r="O42"/>
  <c r="O40"/>
  <c r="O38"/>
  <c r="O34"/>
  <c r="O32"/>
  <c r="O28"/>
  <c r="O23"/>
  <c r="O21"/>
  <c r="O18"/>
  <c r="O16"/>
  <c r="O14"/>
  <c r="O11"/>
  <c r="O10"/>
  <c r="M146"/>
  <c r="M144"/>
  <c r="M128"/>
  <c r="M101"/>
  <c r="M54"/>
  <c r="M51"/>
  <c r="M47"/>
  <c r="M45"/>
  <c r="M42"/>
  <c r="M40"/>
  <c r="M38"/>
  <c r="M34"/>
  <c r="M32"/>
  <c r="M28"/>
  <c r="M23"/>
  <c r="M21"/>
  <c r="M18"/>
  <c r="M16"/>
  <c r="M14"/>
  <c r="M11"/>
  <c r="M10"/>
  <c r="K146"/>
  <c r="K144"/>
  <c r="K128"/>
  <c r="K101"/>
  <c r="K54"/>
  <c r="K51"/>
  <c r="K47"/>
  <c r="K45"/>
  <c r="K42"/>
  <c r="K40"/>
  <c r="K38"/>
  <c r="K34"/>
  <c r="K32"/>
  <c r="K28"/>
  <c r="K25"/>
  <c r="K23"/>
  <c r="K21"/>
  <c r="K18"/>
  <c r="K16"/>
  <c r="K14"/>
  <c r="K11"/>
  <c r="K10"/>
  <c r="I163"/>
  <c r="D163"/>
  <c r="G161"/>
  <c r="G159"/>
  <c r="G158"/>
  <c r="G157"/>
  <c r="E157"/>
  <c r="G156"/>
  <c r="G155"/>
  <c r="G154"/>
  <c r="E154"/>
  <c r="E163"/>
  <c r="F149"/>
  <c r="H149"/>
  <c r="J149"/>
  <c r="L149"/>
  <c r="N149"/>
  <c r="P149"/>
  <c r="R149"/>
  <c r="F148"/>
  <c r="H148"/>
  <c r="J148"/>
  <c r="L148"/>
  <c r="N148"/>
  <c r="P148"/>
  <c r="R148"/>
  <c r="D147"/>
  <c r="F147"/>
  <c r="H147"/>
  <c r="J147"/>
  <c r="L147"/>
  <c r="N147"/>
  <c r="P147"/>
  <c r="R147"/>
  <c r="I146"/>
  <c r="G146"/>
  <c r="E146"/>
  <c r="D146"/>
  <c r="F145"/>
  <c r="H145"/>
  <c r="I144"/>
  <c r="G144"/>
  <c r="E144"/>
  <c r="D144"/>
  <c r="H143"/>
  <c r="J143"/>
  <c r="L143"/>
  <c r="N143"/>
  <c r="P143"/>
  <c r="R143"/>
  <c r="H140"/>
  <c r="J140"/>
  <c r="L140"/>
  <c r="N140"/>
  <c r="P140"/>
  <c r="R140"/>
  <c r="H139"/>
  <c r="J139"/>
  <c r="L139"/>
  <c r="N139"/>
  <c r="P139"/>
  <c r="R139"/>
  <c r="F137"/>
  <c r="H137"/>
  <c r="J137"/>
  <c r="L137"/>
  <c r="N137"/>
  <c r="P137"/>
  <c r="R137"/>
  <c r="F136"/>
  <c r="H136"/>
  <c r="J136"/>
  <c r="L136"/>
  <c r="N136"/>
  <c r="P136"/>
  <c r="R136"/>
  <c r="F135"/>
  <c r="H135"/>
  <c r="J135"/>
  <c r="L135"/>
  <c r="N135"/>
  <c r="P135"/>
  <c r="R135"/>
  <c r="F134"/>
  <c r="H134"/>
  <c r="J134"/>
  <c r="L134"/>
  <c r="N134"/>
  <c r="P134"/>
  <c r="R134"/>
  <c r="F133"/>
  <c r="H133"/>
  <c r="J133"/>
  <c r="L133"/>
  <c r="N133"/>
  <c r="P133"/>
  <c r="R133"/>
  <c r="F132"/>
  <c r="H132"/>
  <c r="J132"/>
  <c r="L132"/>
  <c r="N132"/>
  <c r="P132"/>
  <c r="R132"/>
  <c r="F131"/>
  <c r="H131"/>
  <c r="J131"/>
  <c r="L131"/>
  <c r="N131"/>
  <c r="P131"/>
  <c r="R131"/>
  <c r="F130"/>
  <c r="H130"/>
  <c r="J130"/>
  <c r="L130"/>
  <c r="N130"/>
  <c r="P130"/>
  <c r="R130"/>
  <c r="F129"/>
  <c r="H129"/>
  <c r="J129"/>
  <c r="L129"/>
  <c r="N129"/>
  <c r="P129"/>
  <c r="R129"/>
  <c r="I128"/>
  <c r="G128"/>
  <c r="E128"/>
  <c r="D128"/>
  <c r="F127"/>
  <c r="H127"/>
  <c r="J127"/>
  <c r="L127"/>
  <c r="N127"/>
  <c r="P127"/>
  <c r="R127"/>
  <c r="F126"/>
  <c r="H126"/>
  <c r="J126"/>
  <c r="L126"/>
  <c r="N126"/>
  <c r="P126"/>
  <c r="R126"/>
  <c r="F125"/>
  <c r="H125"/>
  <c r="J125"/>
  <c r="L125"/>
  <c r="N125"/>
  <c r="P125"/>
  <c r="R125"/>
  <c r="F124"/>
  <c r="H124"/>
  <c r="J124"/>
  <c r="L124"/>
  <c r="N124"/>
  <c r="P124"/>
  <c r="R124"/>
  <c r="F123"/>
  <c r="H123"/>
  <c r="J123"/>
  <c r="L123"/>
  <c r="N123"/>
  <c r="P123"/>
  <c r="R123"/>
  <c r="F122"/>
  <c r="H122"/>
  <c r="J122"/>
  <c r="L122"/>
  <c r="N122"/>
  <c r="P122"/>
  <c r="R122"/>
  <c r="F121"/>
  <c r="H121"/>
  <c r="J121"/>
  <c r="L121"/>
  <c r="N121"/>
  <c r="P121"/>
  <c r="R121"/>
  <c r="F120"/>
  <c r="H120"/>
  <c r="J120"/>
  <c r="L120"/>
  <c r="N120"/>
  <c r="P120"/>
  <c r="R120"/>
  <c r="F119"/>
  <c r="H119"/>
  <c r="J119"/>
  <c r="L119"/>
  <c r="N119"/>
  <c r="P119"/>
  <c r="R119"/>
  <c r="F118"/>
  <c r="H118"/>
  <c r="J118"/>
  <c r="L118"/>
  <c r="N118"/>
  <c r="P118"/>
  <c r="R118"/>
  <c r="F117"/>
  <c r="H117"/>
  <c r="J117"/>
  <c r="L117"/>
  <c r="N117"/>
  <c r="P117"/>
  <c r="R117"/>
  <c r="F116"/>
  <c r="H116"/>
  <c r="J116"/>
  <c r="L116"/>
  <c r="N116"/>
  <c r="P116"/>
  <c r="R116"/>
  <c r="F115"/>
  <c r="H115"/>
  <c r="J115"/>
  <c r="L115"/>
  <c r="N115"/>
  <c r="P115"/>
  <c r="R115"/>
  <c r="F114"/>
  <c r="H114"/>
  <c r="J114"/>
  <c r="L114"/>
  <c r="N114"/>
  <c r="P114"/>
  <c r="R114"/>
  <c r="F113"/>
  <c r="H113"/>
  <c r="J113"/>
  <c r="L113"/>
  <c r="N113"/>
  <c r="P113"/>
  <c r="R113"/>
  <c r="F112"/>
  <c r="H112"/>
  <c r="J112"/>
  <c r="L112"/>
  <c r="N112"/>
  <c r="P112"/>
  <c r="R112"/>
  <c r="F111"/>
  <c r="H111"/>
  <c r="J111"/>
  <c r="L111"/>
  <c r="N111"/>
  <c r="P111"/>
  <c r="R111"/>
  <c r="F110"/>
  <c r="H110"/>
  <c r="J110"/>
  <c r="L110"/>
  <c r="N110"/>
  <c r="P110"/>
  <c r="R110"/>
  <c r="F109"/>
  <c r="H109"/>
  <c r="J109"/>
  <c r="L109"/>
  <c r="N109"/>
  <c r="P109"/>
  <c r="R109"/>
  <c r="F108"/>
  <c r="H108"/>
  <c r="J108"/>
  <c r="L108"/>
  <c r="N108"/>
  <c r="P108"/>
  <c r="R108"/>
  <c r="F107"/>
  <c r="H107"/>
  <c r="J107"/>
  <c r="L107"/>
  <c r="N107"/>
  <c r="P107"/>
  <c r="R107"/>
  <c r="F106"/>
  <c r="H106"/>
  <c r="J106"/>
  <c r="L106"/>
  <c r="N106"/>
  <c r="P106"/>
  <c r="R106"/>
  <c r="F105"/>
  <c r="H105"/>
  <c r="J105"/>
  <c r="L105"/>
  <c r="N105"/>
  <c r="P105"/>
  <c r="R105"/>
  <c r="F104"/>
  <c r="H104"/>
  <c r="J104"/>
  <c r="L104"/>
  <c r="N104"/>
  <c r="P104"/>
  <c r="R104"/>
  <c r="F103"/>
  <c r="H103"/>
  <c r="J103"/>
  <c r="L103"/>
  <c r="N103"/>
  <c r="P103"/>
  <c r="R103"/>
  <c r="F102"/>
  <c r="H102"/>
  <c r="J102"/>
  <c r="L102"/>
  <c r="N102"/>
  <c r="P102"/>
  <c r="R102"/>
  <c r="I101"/>
  <c r="G101"/>
  <c r="E101"/>
  <c r="D101"/>
  <c r="H97"/>
  <c r="J97"/>
  <c r="L97"/>
  <c r="N97"/>
  <c r="P97"/>
  <c r="R97"/>
  <c r="H95"/>
  <c r="J95"/>
  <c r="L95"/>
  <c r="N95"/>
  <c r="P95"/>
  <c r="R95"/>
  <c r="F94"/>
  <c r="H94"/>
  <c r="J94"/>
  <c r="L94"/>
  <c r="N94"/>
  <c r="P94"/>
  <c r="R94"/>
  <c r="F93"/>
  <c r="H93"/>
  <c r="J93"/>
  <c r="L93"/>
  <c r="N93"/>
  <c r="P93"/>
  <c r="R93"/>
  <c r="J91"/>
  <c r="L91"/>
  <c r="N91"/>
  <c r="P91"/>
  <c r="R91"/>
  <c r="F90"/>
  <c r="H90"/>
  <c r="J90"/>
  <c r="L90"/>
  <c r="N90"/>
  <c r="P90"/>
  <c r="R90"/>
  <c r="F89"/>
  <c r="H89"/>
  <c r="J89"/>
  <c r="L89"/>
  <c r="N89"/>
  <c r="P89"/>
  <c r="R89"/>
  <c r="H80"/>
  <c r="J80"/>
  <c r="L80"/>
  <c r="N80"/>
  <c r="P80"/>
  <c r="R80"/>
  <c r="F79"/>
  <c r="H79"/>
  <c r="J79"/>
  <c r="L79"/>
  <c r="N79"/>
  <c r="P79"/>
  <c r="R79"/>
  <c r="G78"/>
  <c r="F78"/>
  <c r="F77"/>
  <c r="H77"/>
  <c r="J77"/>
  <c r="L77"/>
  <c r="N77"/>
  <c r="P77"/>
  <c r="R77"/>
  <c r="F76"/>
  <c r="H76"/>
  <c r="J76"/>
  <c r="L76"/>
  <c r="N76"/>
  <c r="P76"/>
  <c r="R76"/>
  <c r="F75"/>
  <c r="H75"/>
  <c r="J75"/>
  <c r="L75"/>
  <c r="N75"/>
  <c r="P75"/>
  <c r="R75"/>
  <c r="F74"/>
  <c r="H74"/>
  <c r="J74"/>
  <c r="L74"/>
  <c r="N74"/>
  <c r="P74"/>
  <c r="R74"/>
  <c r="F73"/>
  <c r="H73"/>
  <c r="J73"/>
  <c r="L73"/>
  <c r="N73"/>
  <c r="P73"/>
  <c r="R73"/>
  <c r="F72"/>
  <c r="H72"/>
  <c r="J72"/>
  <c r="L72"/>
  <c r="N72"/>
  <c r="P72"/>
  <c r="R72"/>
  <c r="F71"/>
  <c r="H71"/>
  <c r="J71"/>
  <c r="L71"/>
  <c r="N71"/>
  <c r="P71"/>
  <c r="R71"/>
  <c r="F70"/>
  <c r="H70"/>
  <c r="J70"/>
  <c r="L70"/>
  <c r="N70"/>
  <c r="P70"/>
  <c r="R70"/>
  <c r="F69"/>
  <c r="H69"/>
  <c r="J69"/>
  <c r="L69"/>
  <c r="N69"/>
  <c r="P69"/>
  <c r="R69"/>
  <c r="H68"/>
  <c r="J68"/>
  <c r="L68"/>
  <c r="N68"/>
  <c r="P68"/>
  <c r="R68"/>
  <c r="F67"/>
  <c r="H67"/>
  <c r="J67"/>
  <c r="L67"/>
  <c r="N67"/>
  <c r="P67"/>
  <c r="R67"/>
  <c r="F66"/>
  <c r="H66"/>
  <c r="J66"/>
  <c r="L66"/>
  <c r="N66"/>
  <c r="P66"/>
  <c r="R66"/>
  <c r="F65"/>
  <c r="H65"/>
  <c r="J65"/>
  <c r="L65"/>
  <c r="N65"/>
  <c r="P65"/>
  <c r="R65"/>
  <c r="F64"/>
  <c r="H64"/>
  <c r="J64"/>
  <c r="L64"/>
  <c r="N64"/>
  <c r="P64"/>
  <c r="R64"/>
  <c r="F63"/>
  <c r="H63"/>
  <c r="J63"/>
  <c r="L63"/>
  <c r="N63"/>
  <c r="P63"/>
  <c r="R63"/>
  <c r="F62"/>
  <c r="H62"/>
  <c r="J62"/>
  <c r="L62"/>
  <c r="N62"/>
  <c r="P62"/>
  <c r="R62"/>
  <c r="F61"/>
  <c r="H61"/>
  <c r="J61"/>
  <c r="L61"/>
  <c r="N61"/>
  <c r="P61"/>
  <c r="R61"/>
  <c r="F60"/>
  <c r="H60"/>
  <c r="J60"/>
  <c r="L60"/>
  <c r="N60"/>
  <c r="P60"/>
  <c r="R60"/>
  <c r="F59"/>
  <c r="H59"/>
  <c r="J59"/>
  <c r="L59"/>
  <c r="N59"/>
  <c r="P59"/>
  <c r="R59"/>
  <c r="F57"/>
  <c r="H57"/>
  <c r="J57"/>
  <c r="L57"/>
  <c r="N57"/>
  <c r="P57"/>
  <c r="R57"/>
  <c r="F56"/>
  <c r="H56"/>
  <c r="J56"/>
  <c r="L56"/>
  <c r="N56"/>
  <c r="P56"/>
  <c r="R56"/>
  <c r="F55"/>
  <c r="H55"/>
  <c r="J55"/>
  <c r="L55"/>
  <c r="N55"/>
  <c r="P55"/>
  <c r="R55"/>
  <c r="I54"/>
  <c r="E54"/>
  <c r="D54"/>
  <c r="F53"/>
  <c r="H53"/>
  <c r="J53"/>
  <c r="L53"/>
  <c r="N53"/>
  <c r="P53"/>
  <c r="R53"/>
  <c r="F52"/>
  <c r="H52"/>
  <c r="J52"/>
  <c r="L52"/>
  <c r="N52"/>
  <c r="P52"/>
  <c r="R52"/>
  <c r="I51"/>
  <c r="I50"/>
  <c r="I49"/>
  <c r="G51"/>
  <c r="E51"/>
  <c r="D51"/>
  <c r="D50"/>
  <c r="F51"/>
  <c r="H51"/>
  <c r="J51"/>
  <c r="L51"/>
  <c r="N51"/>
  <c r="P51"/>
  <c r="R51"/>
  <c r="F48"/>
  <c r="H48"/>
  <c r="J48"/>
  <c r="L48"/>
  <c r="N48"/>
  <c r="P48"/>
  <c r="R48"/>
  <c r="I47"/>
  <c r="G47"/>
  <c r="E47"/>
  <c r="D47"/>
  <c r="F47"/>
  <c r="F46"/>
  <c r="H46"/>
  <c r="J46"/>
  <c r="L46"/>
  <c r="N46"/>
  <c r="P46"/>
  <c r="R46"/>
  <c r="I45"/>
  <c r="G45"/>
  <c r="E45"/>
  <c r="D45"/>
  <c r="F44"/>
  <c r="H44"/>
  <c r="J44"/>
  <c r="L44"/>
  <c r="N44"/>
  <c r="P44"/>
  <c r="R44"/>
  <c r="F43"/>
  <c r="H43"/>
  <c r="J43"/>
  <c r="L43"/>
  <c r="N43"/>
  <c r="P43"/>
  <c r="R43"/>
  <c r="I42"/>
  <c r="I40"/>
  <c r="G42"/>
  <c r="G40"/>
  <c r="E42"/>
  <c r="D42"/>
  <c r="F42"/>
  <c r="H42"/>
  <c r="J42"/>
  <c r="L42"/>
  <c r="N42"/>
  <c r="P42"/>
  <c r="R42"/>
  <c r="F41"/>
  <c r="H41"/>
  <c r="J41"/>
  <c r="L41"/>
  <c r="N41"/>
  <c r="P41"/>
  <c r="R41"/>
  <c r="E40"/>
  <c r="F39"/>
  <c r="H39"/>
  <c r="J39"/>
  <c r="L39"/>
  <c r="N39"/>
  <c r="P39"/>
  <c r="R39"/>
  <c r="I38"/>
  <c r="G38"/>
  <c r="E38"/>
  <c r="D38"/>
  <c r="F38"/>
  <c r="H38"/>
  <c r="J38"/>
  <c r="L38"/>
  <c r="N38"/>
  <c r="P38"/>
  <c r="R38"/>
  <c r="F37"/>
  <c r="H37"/>
  <c r="J37"/>
  <c r="L37"/>
  <c r="N37"/>
  <c r="P37"/>
  <c r="R37"/>
  <c r="F36"/>
  <c r="H36"/>
  <c r="J36"/>
  <c r="L36"/>
  <c r="N36"/>
  <c r="P36"/>
  <c r="R36"/>
  <c r="F35"/>
  <c r="H35"/>
  <c r="J35"/>
  <c r="L35"/>
  <c r="N35"/>
  <c r="P35"/>
  <c r="R35"/>
  <c r="I34"/>
  <c r="G34"/>
  <c r="E34"/>
  <c r="D34"/>
  <c r="F33"/>
  <c r="H33"/>
  <c r="J33"/>
  <c r="L33"/>
  <c r="N33"/>
  <c r="P33"/>
  <c r="R33"/>
  <c r="I32"/>
  <c r="G32"/>
  <c r="E32"/>
  <c r="D32"/>
  <c r="D25"/>
  <c r="F31"/>
  <c r="H31"/>
  <c r="J31"/>
  <c r="L31"/>
  <c r="N31"/>
  <c r="P31"/>
  <c r="R31"/>
  <c r="F30"/>
  <c r="H30"/>
  <c r="J30"/>
  <c r="L30"/>
  <c r="N30"/>
  <c r="P30"/>
  <c r="R30"/>
  <c r="F29"/>
  <c r="H29"/>
  <c r="J29"/>
  <c r="L29"/>
  <c r="N29"/>
  <c r="P29"/>
  <c r="R29"/>
  <c r="I28"/>
  <c r="I25"/>
  <c r="G28"/>
  <c r="E28"/>
  <c r="F28"/>
  <c r="H28"/>
  <c r="J28"/>
  <c r="L28"/>
  <c r="N28"/>
  <c r="P28"/>
  <c r="R28"/>
  <c r="D28"/>
  <c r="F27"/>
  <c r="H27"/>
  <c r="J27"/>
  <c r="L27"/>
  <c r="N27"/>
  <c r="P27"/>
  <c r="R27"/>
  <c r="F26"/>
  <c r="H26"/>
  <c r="J26"/>
  <c r="L26"/>
  <c r="N26"/>
  <c r="P26"/>
  <c r="R26"/>
  <c r="H24"/>
  <c r="J24"/>
  <c r="L24"/>
  <c r="N24"/>
  <c r="P24"/>
  <c r="R24"/>
  <c r="F24"/>
  <c r="I23"/>
  <c r="G23"/>
  <c r="E23"/>
  <c r="D23"/>
  <c r="F22"/>
  <c r="H22"/>
  <c r="J22"/>
  <c r="L22"/>
  <c r="N22"/>
  <c r="P22"/>
  <c r="R22"/>
  <c r="I21"/>
  <c r="G21"/>
  <c r="E21"/>
  <c r="D21"/>
  <c r="F21"/>
  <c r="H21"/>
  <c r="J21"/>
  <c r="L21"/>
  <c r="N21"/>
  <c r="P21"/>
  <c r="R21"/>
  <c r="F20"/>
  <c r="H20"/>
  <c r="J20"/>
  <c r="L20"/>
  <c r="N20"/>
  <c r="P20"/>
  <c r="R20"/>
  <c r="F19"/>
  <c r="H19"/>
  <c r="J19"/>
  <c r="L19"/>
  <c r="N19"/>
  <c r="P19"/>
  <c r="R19"/>
  <c r="I18"/>
  <c r="G18"/>
  <c r="E18"/>
  <c r="D18"/>
  <c r="F17"/>
  <c r="H17"/>
  <c r="J17"/>
  <c r="L17"/>
  <c r="N17"/>
  <c r="P17"/>
  <c r="R17"/>
  <c r="I16"/>
  <c r="G16"/>
  <c r="E16"/>
  <c r="D16"/>
  <c r="F16"/>
  <c r="H16"/>
  <c r="J16"/>
  <c r="L16"/>
  <c r="N16"/>
  <c r="P16"/>
  <c r="R16"/>
  <c r="F15"/>
  <c r="H15"/>
  <c r="J15"/>
  <c r="L15"/>
  <c r="N15"/>
  <c r="P15"/>
  <c r="R15"/>
  <c r="I14"/>
  <c r="G14"/>
  <c r="E14"/>
  <c r="D14"/>
  <c r="F14"/>
  <c r="H14"/>
  <c r="J14"/>
  <c r="L14"/>
  <c r="N14"/>
  <c r="P14"/>
  <c r="R14"/>
  <c r="F13"/>
  <c r="H13"/>
  <c r="J13"/>
  <c r="L13"/>
  <c r="N13"/>
  <c r="P13"/>
  <c r="R13"/>
  <c r="E12"/>
  <c r="E11"/>
  <c r="E10"/>
  <c r="D12"/>
  <c r="D11"/>
  <c r="I11"/>
  <c r="I10"/>
  <c r="I9"/>
  <c r="G11"/>
  <c r="G10"/>
  <c r="H160"/>
  <c r="F144"/>
  <c r="F12"/>
  <c r="H12"/>
  <c r="J12"/>
  <c r="L12"/>
  <c r="N12"/>
  <c r="P12"/>
  <c r="R12"/>
  <c r="H78"/>
  <c r="J78"/>
  <c r="L78"/>
  <c r="N78"/>
  <c r="P78"/>
  <c r="R78"/>
  <c r="G54"/>
  <c r="G50"/>
  <c r="G49"/>
  <c r="K50"/>
  <c r="K49"/>
  <c r="D49"/>
  <c r="M25"/>
  <c r="M50"/>
  <c r="M49"/>
  <c r="F45"/>
  <c r="H45"/>
  <c r="J45"/>
  <c r="L45"/>
  <c r="N45"/>
  <c r="P45"/>
  <c r="R45"/>
  <c r="O163"/>
  <c r="F18"/>
  <c r="H18"/>
  <c r="J18"/>
  <c r="L18"/>
  <c r="N18"/>
  <c r="P18"/>
  <c r="R18"/>
  <c r="J145"/>
  <c r="L145"/>
  <c r="N145"/>
  <c r="P145"/>
  <c r="R145"/>
  <c r="H144"/>
  <c r="J144"/>
  <c r="L144"/>
  <c r="N144"/>
  <c r="P144"/>
  <c r="G25"/>
  <c r="G9"/>
  <c r="G150"/>
  <c r="F34"/>
  <c r="H34"/>
  <c r="J34"/>
  <c r="L34"/>
  <c r="N34"/>
  <c r="P34"/>
  <c r="R34"/>
  <c r="F146"/>
  <c r="M9"/>
  <c r="O25"/>
  <c r="O9"/>
  <c r="M150"/>
  <c r="D40"/>
  <c r="F40"/>
  <c r="H40"/>
  <c r="J40"/>
  <c r="L40"/>
  <c r="N40"/>
  <c r="P40"/>
  <c r="R40"/>
  <c r="F23"/>
  <c r="H23"/>
  <c r="J23"/>
  <c r="L23"/>
  <c r="N23"/>
  <c r="P23"/>
  <c r="R23"/>
  <c r="F32"/>
  <c r="H32"/>
  <c r="J32"/>
  <c r="L32"/>
  <c r="N32"/>
  <c r="P32"/>
  <c r="R32"/>
  <c r="G163"/>
  <c r="E25"/>
  <c r="E9"/>
  <c r="H146"/>
  <c r="J146"/>
  <c r="L146"/>
  <c r="N146"/>
  <c r="P146"/>
  <c r="R146"/>
  <c r="H47"/>
  <c r="J47"/>
  <c r="L47"/>
  <c r="N47"/>
  <c r="P47"/>
  <c r="R47"/>
  <c r="R144"/>
  <c r="O54"/>
  <c r="O50"/>
  <c r="O49"/>
  <c r="O150"/>
  <c r="O164"/>
  <c r="F54"/>
  <c r="E50"/>
  <c r="F128"/>
  <c r="H128"/>
  <c r="J128"/>
  <c r="L128"/>
  <c r="N128"/>
  <c r="P128"/>
  <c r="R128"/>
  <c r="F101"/>
  <c r="H101"/>
  <c r="J101"/>
  <c r="L101"/>
  <c r="N101"/>
  <c r="P101"/>
  <c r="R101"/>
  <c r="I150"/>
  <c r="I164"/>
  <c r="Q9"/>
  <c r="Q50"/>
  <c r="F11"/>
  <c r="H11"/>
  <c r="J11"/>
  <c r="L11"/>
  <c r="N11"/>
  <c r="P11"/>
  <c r="R11"/>
  <c r="D10"/>
  <c r="H54"/>
  <c r="J54"/>
  <c r="L54"/>
  <c r="N54"/>
  <c r="P54"/>
  <c r="R54"/>
  <c r="K9"/>
  <c r="K150"/>
  <c r="G164"/>
  <c r="F25"/>
  <c r="H25"/>
  <c r="J25"/>
  <c r="L25"/>
  <c r="N25"/>
  <c r="P25"/>
  <c r="R25"/>
  <c r="E49"/>
  <c r="F50"/>
  <c r="H50"/>
  <c r="J50"/>
  <c r="L50"/>
  <c r="N50"/>
  <c r="P50"/>
  <c r="R50"/>
  <c r="Q49"/>
  <c r="F10"/>
  <c r="H10"/>
  <c r="J10"/>
  <c r="L10"/>
  <c r="N10"/>
  <c r="P10"/>
  <c r="R10"/>
  <c r="D9"/>
  <c r="E150"/>
  <c r="E164"/>
  <c r="F49"/>
  <c r="H49"/>
  <c r="J49"/>
  <c r="L49"/>
  <c r="N49"/>
  <c r="P49"/>
  <c r="R49"/>
  <c r="Q150"/>
  <c r="F9"/>
  <c r="H9"/>
  <c r="J9"/>
  <c r="L9"/>
  <c r="N9"/>
  <c r="P9"/>
  <c r="R9"/>
  <c r="D150"/>
  <c r="F150"/>
  <c r="H150"/>
  <c r="J150"/>
  <c r="L150"/>
  <c r="N150"/>
  <c r="P150"/>
  <c r="R150"/>
  <c r="D152"/>
</calcChain>
</file>

<file path=xl/sharedStrings.xml><?xml version="1.0" encoding="utf-8"?>
<sst xmlns="http://schemas.openxmlformats.org/spreadsheetml/2006/main" count="318" uniqueCount="311">
  <si>
    <t>к Закону Ярославской области</t>
  </si>
  <si>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</si>
  <si>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</si>
  <si>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</si>
  <si>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</si>
  <si>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</si>
  <si>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</si>
  <si>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</si>
  <si>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</si>
  <si>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</si>
  <si>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</si>
  <si>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</si>
  <si>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</si>
  <si>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</si>
  <si>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</si>
  <si>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</si>
  <si>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</si>
  <si>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</si>
  <si>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</si>
  <si>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</si>
  <si>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</si>
  <si>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</si>
  <si>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</si>
  <si>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</si>
  <si>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</si>
  <si>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</si>
  <si>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</si>
  <si>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</si>
  <si>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</si>
  <si>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</si>
  <si>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</si>
  <si>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</si>
  <si>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</si>
  <si>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</si>
  <si>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</si>
  <si>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</si>
  <si>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</si>
  <si>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</si>
  <si>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</si>
  <si>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</si>
  <si>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</si>
  <si>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</si>
  <si>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</si>
  <si>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</si>
  <si>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</si>
  <si>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</si>
  <si>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</si>
  <si>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</si>
  <si>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</si>
  <si>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</si>
  <si>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</si>
  <si>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</si>
  <si>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</si>
  <si>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</si>
  <si>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</si>
  <si>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</si>
  <si>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</si>
  <si>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</si>
  <si>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</si>
  <si>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</si>
  <si>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</si>
  <si>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</si>
  <si>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субъектов Российской Федерации на оздоровление детей</t>
  </si>
  <si>
    <t>Субсидии бюджетам субъектов Российской Федерации на поддержку элитного семеноводства</t>
  </si>
  <si>
    <t>906 2 02 02022 02 0000 151</t>
  </si>
  <si>
    <t>Субсидии бюджетам субъектов Российской Федерации на внедрение инновационных образовательных программ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</si>
  <si>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</si>
  <si>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903 2 02 02033 02 0000 151</t>
  </si>
  <si>
    <t>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</si>
  <si>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</si>
  <si>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поддержку племенного животноводства</t>
  </si>
  <si>
    <t>927 2 02 02041 02 0000 151</t>
  </si>
  <si>
    <t>Субсидии бюджетам субъектов Российской Федерации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</si>
  <si>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927 2 02 02044 02 0000 151</t>
  </si>
  <si>
    <t>Субсидии бюджетам субъектов Российской Федерации на обеспечение автомобильными дорогами новых микрорайонов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</si>
  <si>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</si>
  <si>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</si>
  <si>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</si>
  <si>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</si>
  <si>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</si>
  <si>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</si>
  <si>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</si>
  <si>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</si>
  <si>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911 2 02 02102 02 0000 151</t>
  </si>
  <si>
    <t xml:space="preserve"> Субсидии бюджетам субъектов  Российской Федерации на  закупку  автотранспортных средств и коммунальной техники</t>
  </si>
  <si>
    <t>Субсидии бюджетам субъектов Российской Федерации на организацию дистанционного обучения инвалидов</t>
  </si>
  <si>
    <t>901 2 02 02106 02 0000 151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</si>
  <si>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</si>
  <si>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</si>
  <si>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000 2 02 03000 00 0000 151</t>
  </si>
  <si>
    <t>Субвенции бюджетам субъектов Российской Федерации и муниципальных образований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</si>
  <si>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</si>
  <si>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</si>
  <si>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</si>
  <si>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</si>
  <si>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</si>
  <si>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</si>
  <si>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</si>
  <si>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</si>
  <si>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</si>
  <si>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</si>
  <si>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</si>
  <si>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</si>
  <si>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</si>
  <si>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912 2 02 03061 02 0000 151</t>
  </si>
  <si>
    <t>Субвенции бюджетам субъектов Российской Федерации на осуществление полномочий по оформлению и ведению спортивных паспортов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</si>
  <si>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</si>
  <si>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</si>
  <si>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</si>
  <si>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</si>
  <si>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</si>
  <si>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</si>
  <si>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906 2 02 04003 02 0000 151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</si>
  <si>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</si>
  <si>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</si>
  <si>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941 2 02 04006 02 0000 151</t>
  </si>
  <si>
    <t>Межбюджетные трансферты, передаваемые бюджетам субъектов 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</si>
  <si>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920 2 02 04012 02 0000 151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</si>
  <si>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</si>
  <si>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909 2 02 04021 02 0000 151</t>
  </si>
  <si>
    <t>Межбюджетные трансферты, передаваемые бюджетам субъектов Российской Федерации на выплату единовременной денежной компенсации отдельным категориям граждан вместо получения транспортного средства</t>
  </si>
  <si>
    <t>Прочие безвозмездные поступления от других бюджетов бюджетной системы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</si>
  <si>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</si>
  <si>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Итого доходов</t>
  </si>
  <si>
    <t>000 3 00 00000 00 0000 000</t>
  </si>
  <si>
    <t xml:space="preserve">Доходы от предпринимательской и иной приносящей доход деятельности </t>
  </si>
  <si>
    <t>Всего доходов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</si>
  <si>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</si>
  <si>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000 2 02 01001 02 0000 151</t>
  </si>
  <si>
    <t>000 2 02 02024 02 0000 151</t>
  </si>
  <si>
    <t>000 2 02 02097 02 0000 151</t>
  </si>
  <si>
    <t>000 2 02 03001 02 0000 151</t>
  </si>
  <si>
    <t>000 2 02 03003 02 0000 151</t>
  </si>
  <si>
    <t>000 2 02 03004 02 0000 151</t>
  </si>
  <si>
    <t>000 2 02 03005 02 0000 151</t>
  </si>
  <si>
    <t>000 2 02 03006 02 0000 151</t>
  </si>
  <si>
    <t>000 2 02 03010 02 0000 151</t>
  </si>
  <si>
    <t>000 2 02 03011 02 0000 151</t>
  </si>
  <si>
    <t>000 2 02 03012 02 0000 151</t>
  </si>
  <si>
    <t>000 2 02 03015 02 0000 151</t>
  </si>
  <si>
    <t>000 2 02 03018 02 0000 151</t>
  </si>
  <si>
    <t>000 2 02 03019 02 0000 151</t>
  </si>
  <si>
    <t>000 2 02 03025 02 0000 151</t>
  </si>
  <si>
    <t>000 2 02 03031 02 0000 151</t>
  </si>
  <si>
    <t>000 2 02 03032 02 0000 151</t>
  </si>
  <si>
    <t>000 2 02 03053 02 0000 151</t>
  </si>
  <si>
    <t>000 2 02 03054 02 0000 151</t>
  </si>
  <si>
    <t>000 2 02 03060 02 0000 151</t>
  </si>
  <si>
    <t>000 2 02 03070 02 0000 151</t>
  </si>
  <si>
    <t>000 2 02 03071 02 0000 151</t>
  </si>
  <si>
    <t>000 2 02 04025 02 0000 151</t>
  </si>
  <si>
    <t>000 1 12 04000 00 0000 120</t>
  </si>
  <si>
    <t>000 1 12 02000 01 0000 120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</si>
  <si>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</si>
  <si>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</si>
  <si>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</si>
  <si>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</si>
  <si>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</si>
  <si>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</si>
  <si>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</si>
  <si>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</si>
  <si>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</si>
  <si>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</si>
  <si>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</si>
  <si>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</si>
  <si>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</si>
  <si>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</si>
  <si>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</si>
  <si>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</si>
  <si>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</si>
  <si>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</si>
  <si>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</si>
  <si>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000 2 02 02005 02 0000 151</t>
  </si>
  <si>
    <t>000 2 02 09071 02 0000 151</t>
  </si>
  <si>
    <t>000 2 02 03069 02 0000 151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</si>
  <si>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</si>
  <si>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</si>
  <si>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</si>
  <si>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</si>
  <si>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</si>
  <si>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</si>
  <si>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 xml:space="preserve">Прогнозируемые доходы областного бюджета на 2012 год в соответствии </t>
  </si>
  <si>
    <t>2012 год               (руб.)</t>
  </si>
  <si>
    <t>906 2 02 02004 00 0000 151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</si>
  <si>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</si>
  <si>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909 2 02 02001 02 0000 151</t>
  </si>
  <si>
    <t xml:space="preserve"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
</t>
  </si>
  <si>
    <t>903 2 02 02032 02 0000 151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</si>
  <si>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родителюоплату труда приемному родителю</t>
  </si>
  <si>
    <t xml:space="preserve">Субсидии бюджетам субъектов Российской Федерации на реализацию мер социальной поддержки отдельных категорий граждан </t>
  </si>
  <si>
    <t xml:space="preserve"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
</t>
  </si>
  <si>
    <t>906 2 02 02102 02 0000 151</t>
  </si>
  <si>
    <t>Субсидии бюджетам на закупку автотранспортных средств и коммунальной техники</t>
  </si>
  <si>
    <t>920 2 02 03002 02 0000 151</t>
  </si>
  <si>
    <t xml:space="preserve">Субвенции бюджетам субъектов Российской Федерации на охрану и использование охотничьих ресурсов
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</si>
  <si>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</si>
  <si>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                             охотхозяйственных соглашений
</t>
  </si>
  <si>
    <t>000 2 02 03077 02 0000 151</t>
  </si>
  <si>
    <t>906 2 02 04005 02 0000 151</t>
  </si>
  <si>
    <t>000 2 02 03007 02 0000 151</t>
  </si>
  <si>
    <t>ГРБС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</si>
  <si>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</si>
  <si>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</si>
  <si>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Субвенции бюджетам субъектов Российской Федерации на обеспечение жильем граждан, уволенных с военной службы (службы), и приравненных к ним лиц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</si>
  <si>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</si>
  <si>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000 2 02 04001 02 0000 151</t>
  </si>
  <si>
    <t>000 2 02 04002 02 0000 151</t>
  </si>
  <si>
    <t>Инвестиции</t>
  </si>
  <si>
    <t>власть</t>
  </si>
  <si>
    <t xml:space="preserve">ИТОГО </t>
  </si>
  <si>
    <t>соцсфера</t>
  </si>
  <si>
    <t>АПК</t>
  </si>
  <si>
    <t>местн</t>
  </si>
  <si>
    <t>000 2 03 02030 02 0000 180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</si>
  <si>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</si>
  <si>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</si>
  <si>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</si>
  <si>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</si>
  <si>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</si>
  <si>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</si>
  <si>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000 2 03 02040 02 0000 180</t>
  </si>
  <si>
    <t>000 2 03 02060 02 0000 180</t>
  </si>
  <si>
    <t>уточнение февраля</t>
  </si>
  <si>
    <t>дотац</t>
  </si>
  <si>
    <t>Субсидии бюджетам субъектов Российской Федерации на реализацию мероприятий, направленных на формирование здорового образа жизни, включая сокращение потребления алкоголя и табака</t>
  </si>
  <si>
    <t>000 2 02 02110 02 0000 151</t>
  </si>
  <si>
    <t>000 2 02 02127 02 0000 151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</si>
  <si>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</si>
  <si>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</si>
  <si>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</si>
  <si>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</si>
  <si>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000 2 02 03068 02 0000 151</t>
  </si>
  <si>
    <t>000 2 02 04017 02 0000 151</t>
  </si>
  <si>
    <t>000 2 02 03020 02 0000 151</t>
  </si>
  <si>
    <t>000 2 02 02037 02 0000 151</t>
  </si>
  <si>
    <t xml:space="preserve"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
</t>
  </si>
  <si>
    <t>000 2 03 02000 02 0000 180</t>
  </si>
  <si>
    <t>Безвозмездные поступления от государст-венных (муниципальных) организаций в бюджеты субъектов Российской Федерации</t>
  </si>
  <si>
    <t>доходы</t>
  </si>
  <si>
    <t>уточнение мая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</si>
  <si>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</si>
  <si>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</si>
  <si>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</si>
  <si>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000 2 02 02111 02 0000 151</t>
  </si>
  <si>
    <t>дороги</t>
  </si>
  <si>
    <t>000 2 02 02077 02 0000 151</t>
  </si>
  <si>
    <t>000 2 02 02051 02 0000 151</t>
  </si>
  <si>
    <t>Субсидии бюджетам субъектов Российской Федерации на мероприятия по пренатальной (дородовой) диагностике</t>
  </si>
  <si>
    <t>000 2 02 02129 02 0000 151</t>
  </si>
  <si>
    <t>000 2 02 02145 02 0000 151</t>
  </si>
  <si>
    <t>Субсидии бюджетам субъектов Российской Федерации на модернизацию региональных систем общего образования</t>
  </si>
  <si>
    <t>000 2 02 04034 02 0001 151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</si>
  <si>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</si>
  <si>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000 2 02 04034 02 0002 151</t>
  </si>
  <si>
    <t>Межбюджетные трансферты,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</si>
  <si>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</si>
  <si>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</si>
  <si>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</si>
  <si>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000 2 02 02040 02 0000 151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</si>
  <si>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</si>
  <si>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</si>
  <si>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927, 905</t>
  </si>
  <si>
    <t>000 2 02 02085 02 0000 151</t>
  </si>
  <si>
    <t>000 2 02 02054 02 0000 151</t>
  </si>
  <si>
    <t>000 2 02 02064 02 0000 151</t>
  </si>
  <si>
    <t>000 2 02 02065 02 0000 151</t>
  </si>
  <si>
    <t>000 2 02 02012 02 0000 151</t>
  </si>
  <si>
    <t>000 2 02 01003 02 0000 151</t>
  </si>
  <si>
    <t>000 2 02 02027 02 0000 151</t>
  </si>
  <si>
    <t>000 2 02 02039 02 0000 151</t>
  </si>
  <si>
    <t>000 2 02 02101 02 0000 151</t>
  </si>
  <si>
    <t>Приложение 1</t>
  </si>
  <si>
    <t>поправки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</si>
  <si>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</si>
  <si>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</si>
  <si>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</si>
  <si>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000 2 02 09000 00 0000 151</t>
  </si>
  <si>
    <t>поправки июнь</t>
  </si>
  <si>
    <t>поправки август</t>
  </si>
  <si>
    <t>уточнение сентябрь</t>
  </si>
  <si>
    <t>000 2 02 02014 02 0000 151</t>
  </si>
  <si>
    <t>Субсидии бюджетам субъектов Российской Федерации на поддержку производства льна и конопли</t>
  </si>
  <si>
    <t>000 2 02 02082 02 0000 151</t>
  </si>
  <si>
    <t>Субсидии бюджетам субъектов Российской Федерации на компенсацию части затрат на приобретение средств химизации</t>
  </si>
  <si>
    <t>000 2 02 02153 02 0000 151</t>
  </si>
  <si>
    <t>000 2 02 02154 02 0000 151</t>
  </si>
  <si>
    <t>Субсидии бюджетам субъектов Российской Федерации на поддержку начинающих фермеров</t>
  </si>
  <si>
    <t>Субсидии бюджетам субъектов Российской Федерации на развитие семейных животноводческих ферм</t>
  </si>
  <si>
    <t>000 2 02 02150 02 0000 151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</si>
  <si>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</si>
  <si>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000 2 02 02067 02 0000 151</t>
  </si>
  <si>
    <t>000 2 02 02104 02 0000 151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</si>
  <si>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</si>
  <si>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 подготовку  спортивного резерва для сборных команд Российской Федерации</t>
  </si>
  <si>
    <t xml:space="preserve">000 2 02 04041 02 0000 151 </t>
  </si>
  <si>
    <t xml:space="preserve"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
</t>
  </si>
  <si>
    <t>000 2 02 02047 02 0000 151</t>
  </si>
  <si>
    <t>уточнение декабря</t>
  </si>
  <si>
    <t>000 2 02 04032 02 0000 151</t>
  </si>
  <si>
    <t>000 2 02 04042 02 0000 151</t>
  </si>
  <si>
    <t>000 2 02 02098 02 0000 151</t>
  </si>
  <si>
    <t>Субсидии бюджетам субъектов Российской Федерации на поддержку экономически значимых региональных программ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</si>
  <si>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</si>
  <si>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</si>
  <si>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000 2 02 02009 02 0000 151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</si>
  <si>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</si>
  <si>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возмещение части затрат на уплату процентов организациям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2007 - 2011 годах для осуществления промышленного рыбоводства, в 2012 году для разведения одомашненных видов и пород рыб</t>
  </si>
  <si>
    <t>000 2 02 02103 02 0000 151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</si>
  <si>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</si>
  <si>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от 21.12.2012 № 62-з</t>
  </si>
  <si>
    <t>Межбюджетные трансферты, передаваемые бюджетам субъектов Российской Федерации, на единовременные денежные компенсации реабилитированным лицам</t>
  </si>
</sst>
</file>

<file path=xl/styles.xml><?xml version="1.0" encoding="utf-8"?>
<styleSheet xmlns="http://schemas.openxmlformats.org/spreadsheetml/2006/main">
  <fonts count="15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3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3" fontId="3" fillId="0" borderId="0" xfId="0" applyNumberFormat="1" applyFont="1" applyFill="1"/>
    <xf numFmtId="0" fontId="2" fillId="0" borderId="0" xfId="0" applyFont="1" applyFill="1" applyAlignment="1"/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8" fillId="2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/>
    <xf numFmtId="3" fontId="8" fillId="0" borderId="1" xfId="0" applyNumberFormat="1" applyFont="1" applyFill="1" applyBorder="1"/>
    <xf numFmtId="3" fontId="8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 vertical="top" wrapText="1"/>
    </xf>
    <xf numFmtId="3" fontId="9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3" fontId="10" fillId="0" borderId="1" xfId="0" applyNumberFormat="1" applyFont="1" applyFill="1" applyBorder="1"/>
    <xf numFmtId="0" fontId="11" fillId="0" borderId="0" xfId="0" applyFont="1" applyFill="1"/>
    <xf numFmtId="0" fontId="12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vertical="top" wrapText="1"/>
    </xf>
    <xf numFmtId="3" fontId="7" fillId="3" borderId="1" xfId="0" applyNumberFormat="1" applyFont="1" applyFill="1" applyBorder="1"/>
    <xf numFmtId="3" fontId="9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/>
    <xf numFmtId="0" fontId="3" fillId="0" borderId="0" xfId="0" applyFont="1" applyFill="1" applyAlignment="1">
      <alignment vertical="top" wrapText="1"/>
    </xf>
    <xf numFmtId="0" fontId="13" fillId="0" borderId="0" xfId="0" applyFont="1" applyFill="1" applyBorder="1"/>
    <xf numFmtId="3" fontId="13" fillId="0" borderId="0" xfId="0" applyNumberFormat="1" applyFont="1" applyFill="1" applyBorder="1"/>
    <xf numFmtId="3" fontId="9" fillId="2" borderId="1" xfId="0" applyNumberFormat="1" applyFont="1" applyFill="1" applyBorder="1"/>
    <xf numFmtId="3" fontId="9" fillId="2" borderId="1" xfId="0" applyNumberFormat="1" applyFont="1" applyFill="1" applyBorder="1" applyAlignment="1">
      <alignment horizontal="right"/>
    </xf>
    <xf numFmtId="2" fontId="3" fillId="0" borderId="0" xfId="0" applyNumberFormat="1" applyFont="1" applyFill="1"/>
    <xf numFmtId="0" fontId="14" fillId="2" borderId="0" xfId="0" applyFont="1" applyFill="1" applyAlignment="1">
      <alignment vertical="top" wrapText="1"/>
    </xf>
    <xf numFmtId="0" fontId="2" fillId="0" borderId="0" xfId="0" applyFont="1" applyFill="1" applyAlignment="1">
      <alignment horizontal="righ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tabSelected="1" view="pageBreakPreview" topLeftCell="B135" zoomScale="110" zoomScaleNormal="100" zoomScaleSheetLayoutView="110" workbookViewId="0">
      <selection activeCell="C138" sqref="C138"/>
    </sheetView>
  </sheetViews>
  <sheetFormatPr defaultRowHeight="15.75"/>
  <cols>
    <col min="1" max="1" width="8" style="5" hidden="1" customWidth="1"/>
    <col min="2" max="2" width="29" style="1" customWidth="1"/>
    <col min="3" max="3" width="46.5703125" style="13" customWidth="1"/>
    <col min="4" max="4" width="16.28515625" style="5" hidden="1" customWidth="1"/>
    <col min="5" max="5" width="13.28515625" style="5" hidden="1" customWidth="1"/>
    <col min="6" max="6" width="16.140625" style="5" hidden="1" customWidth="1"/>
    <col min="7" max="7" width="15.28515625" style="5" hidden="1" customWidth="1"/>
    <col min="8" max="8" width="16.140625" style="5" hidden="1" customWidth="1"/>
    <col min="9" max="9" width="14.140625" style="5" hidden="1" customWidth="1"/>
    <col min="10" max="10" width="16.140625" style="5" hidden="1" customWidth="1"/>
    <col min="11" max="11" width="15.140625" style="5" hidden="1" customWidth="1"/>
    <col min="12" max="12" width="16.28515625" style="5" hidden="1" customWidth="1"/>
    <col min="13" max="13" width="12.140625" style="5" hidden="1" customWidth="1"/>
    <col min="14" max="14" width="16.28515625" style="5" hidden="1" customWidth="1"/>
    <col min="15" max="15" width="14.28515625" style="5" hidden="1" customWidth="1"/>
    <col min="16" max="16" width="16.28515625" style="5" hidden="1" customWidth="1"/>
    <col min="17" max="17" width="18.42578125" style="5" hidden="1" customWidth="1"/>
    <col min="18" max="18" width="16.28515625" style="5" bestFit="1" customWidth="1"/>
    <col min="19" max="16384" width="9.140625" style="5"/>
  </cols>
  <sheetData>
    <row r="1" spans="1:18">
      <c r="B1" s="46" t="s">
        <v>271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8">
      <c r="B2" s="46" t="s">
        <v>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18">
      <c r="B3" s="46" t="s">
        <v>309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</row>
    <row r="4" spans="1:18">
      <c r="C4" s="2"/>
    </row>
    <row r="5" spans="1:18" ht="18.75">
      <c r="B5" s="49" t="s">
        <v>181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</row>
    <row r="6" spans="1:18" ht="18.75">
      <c r="B6" s="49" t="s">
        <v>1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8" spans="1:18" ht="33.75" customHeight="1">
      <c r="A8" s="33" t="s">
        <v>200</v>
      </c>
      <c r="B8" s="6" t="s">
        <v>2</v>
      </c>
      <c r="C8" s="6" t="s">
        <v>3</v>
      </c>
      <c r="D8" s="7" t="s">
        <v>182</v>
      </c>
      <c r="E8" s="7" t="s">
        <v>222</v>
      </c>
      <c r="F8" s="7" t="s">
        <v>182</v>
      </c>
      <c r="G8" s="7" t="s">
        <v>239</v>
      </c>
      <c r="H8" s="7" t="s">
        <v>182</v>
      </c>
      <c r="I8" s="7" t="s">
        <v>272</v>
      </c>
      <c r="J8" s="7" t="s">
        <v>182</v>
      </c>
      <c r="K8" s="7" t="s">
        <v>277</v>
      </c>
      <c r="L8" s="7" t="s">
        <v>182</v>
      </c>
      <c r="M8" s="7" t="s">
        <v>278</v>
      </c>
      <c r="N8" s="7" t="s">
        <v>182</v>
      </c>
      <c r="O8" s="7" t="s">
        <v>279</v>
      </c>
      <c r="P8" s="7" t="s">
        <v>182</v>
      </c>
      <c r="Q8" s="7" t="s">
        <v>297</v>
      </c>
      <c r="R8" s="7" t="s">
        <v>182</v>
      </c>
    </row>
    <row r="9" spans="1:18">
      <c r="B9" s="8" t="s">
        <v>4</v>
      </c>
      <c r="C9" s="8" t="s">
        <v>5</v>
      </c>
      <c r="D9" s="9">
        <f>SUM(D10+D14+D16+D18+D21+D23+D25+D34+D38+D40+D45+D47)</f>
        <v>35481918400</v>
      </c>
      <c r="E9" s="9">
        <f>SUM(E10+E14+E16+E18+E21+E23+E25+E34+E38+E40+E45+E47)</f>
        <v>290000000</v>
      </c>
      <c r="F9" s="9">
        <f>D9+E9</f>
        <v>35771918400</v>
      </c>
      <c r="G9" s="9">
        <f>SUM(G10+G14+G16+G18+G21+G23+G25+G34+G38+G40+G45+G47)</f>
        <v>407300000</v>
      </c>
      <c r="H9" s="9">
        <f>F9+G9</f>
        <v>36179218400</v>
      </c>
      <c r="I9" s="9">
        <f>SUM(I10+I14+I16+I18+I21+I23+I25+I34+I38+I40+I45+I47)</f>
        <v>115000000</v>
      </c>
      <c r="J9" s="9">
        <f>H9+I9</f>
        <v>36294218400</v>
      </c>
      <c r="K9" s="9">
        <f>SUM(K10+K14+K16+K18+K21+K23+K25+K34+K38+K40+K45+K47)</f>
        <v>60000000</v>
      </c>
      <c r="L9" s="9">
        <f>J9+K9</f>
        <v>36354218400</v>
      </c>
      <c r="M9" s="9">
        <f>SUM(M10+M14+M16+M18+M21+M23+M25+M34+M38+M40+M45+M47)</f>
        <v>72500000</v>
      </c>
      <c r="N9" s="9">
        <f>L9+M9</f>
        <v>36426718400</v>
      </c>
      <c r="O9" s="9">
        <f>SUM(O10+O14+O16+O18+O21+O23+O25+O34+O38+O40+O45+O47)</f>
        <v>1247916000</v>
      </c>
      <c r="P9" s="9">
        <f>N9+O9</f>
        <v>37674634400</v>
      </c>
      <c r="Q9" s="9">
        <f>SUM(Q10+Q14+Q16+Q18+Q21+Q23+Q25+Q34+Q38+Q40+Q45+Q47)</f>
        <v>0</v>
      </c>
      <c r="R9" s="9">
        <f>P9+Q9</f>
        <v>37674634400</v>
      </c>
    </row>
    <row r="10" spans="1:18">
      <c r="B10" s="8" t="s">
        <v>168</v>
      </c>
      <c r="C10" s="8" t="s">
        <v>6</v>
      </c>
      <c r="D10" s="9">
        <f>D11+D13</f>
        <v>19141400000</v>
      </c>
      <c r="E10" s="9">
        <f>E11+E13</f>
        <v>0</v>
      </c>
      <c r="F10" s="9">
        <f t="shared" ref="F10:H72" si="0">D10+E10</f>
        <v>19141400000</v>
      </c>
      <c r="G10" s="9">
        <f>G11+G13</f>
        <v>0</v>
      </c>
      <c r="H10" s="9">
        <f t="shared" si="0"/>
        <v>19141400000</v>
      </c>
      <c r="I10" s="9">
        <f>I11+I13</f>
        <v>115000000</v>
      </c>
      <c r="J10" s="9">
        <f t="shared" ref="J10:L74" si="1">H10+I10</f>
        <v>19256400000</v>
      </c>
      <c r="K10" s="9">
        <f>K11+K13</f>
        <v>60000000</v>
      </c>
      <c r="L10" s="9">
        <f t="shared" si="1"/>
        <v>19316400000</v>
      </c>
      <c r="M10" s="9">
        <f>M11+M13</f>
        <v>72500000</v>
      </c>
      <c r="N10" s="9">
        <f t="shared" ref="N10:N74" si="2">L10+M10</f>
        <v>19388900000</v>
      </c>
      <c r="O10" s="9">
        <f>O11+O13</f>
        <v>567000000</v>
      </c>
      <c r="P10" s="9">
        <f t="shared" ref="P10:P74" si="3">N10+O10</f>
        <v>19955900000</v>
      </c>
      <c r="Q10" s="9">
        <f>Q11+Q13</f>
        <v>0</v>
      </c>
      <c r="R10" s="9">
        <f t="shared" ref="R10:R74" si="4">P10+Q10</f>
        <v>19955900000</v>
      </c>
    </row>
    <row r="11" spans="1:18">
      <c r="B11" s="10" t="s">
        <v>169</v>
      </c>
      <c r="C11" s="10" t="s">
        <v>7</v>
      </c>
      <c r="D11" s="11">
        <f>D12</f>
        <v>10288900000</v>
      </c>
      <c r="E11" s="11">
        <f>E12</f>
        <v>0</v>
      </c>
      <c r="F11" s="11">
        <f t="shared" si="0"/>
        <v>10288900000</v>
      </c>
      <c r="G11" s="11">
        <f>G12</f>
        <v>0</v>
      </c>
      <c r="H11" s="11">
        <f t="shared" si="0"/>
        <v>10288900000</v>
      </c>
      <c r="I11" s="11">
        <f>I12</f>
        <v>0</v>
      </c>
      <c r="J11" s="11">
        <f t="shared" si="1"/>
        <v>10288900000</v>
      </c>
      <c r="K11" s="11">
        <f>K12</f>
        <v>0</v>
      </c>
      <c r="L11" s="11">
        <f t="shared" si="1"/>
        <v>10288900000</v>
      </c>
      <c r="M11" s="11">
        <f>M12</f>
        <v>72500000</v>
      </c>
      <c r="N11" s="11">
        <f t="shared" si="2"/>
        <v>10361400000</v>
      </c>
      <c r="O11" s="11">
        <f>O12</f>
        <v>567000000</v>
      </c>
      <c r="P11" s="11">
        <f t="shared" si="3"/>
        <v>10928400000</v>
      </c>
      <c r="Q11" s="11">
        <f>Q12</f>
        <v>0</v>
      </c>
      <c r="R11" s="11">
        <f t="shared" si="4"/>
        <v>10928400000</v>
      </c>
    </row>
    <row r="12" spans="1:18" ht="33" customHeight="1">
      <c r="B12" s="4" t="s">
        <v>167</v>
      </c>
      <c r="C12" s="4" t="s">
        <v>8</v>
      </c>
      <c r="D12" s="3">
        <f>10088900000+200000000</f>
        <v>10288900000</v>
      </c>
      <c r="E12" s="3">
        <f>E13</f>
        <v>0</v>
      </c>
      <c r="F12" s="3">
        <f t="shared" si="0"/>
        <v>10288900000</v>
      </c>
      <c r="G12" s="3"/>
      <c r="H12" s="3">
        <f t="shared" si="0"/>
        <v>10288900000</v>
      </c>
      <c r="I12" s="3"/>
      <c r="J12" s="3">
        <f t="shared" si="1"/>
        <v>10288900000</v>
      </c>
      <c r="K12" s="3"/>
      <c r="L12" s="3">
        <f t="shared" si="1"/>
        <v>10288900000</v>
      </c>
      <c r="M12" s="3">
        <v>72500000</v>
      </c>
      <c r="N12" s="3">
        <f t="shared" si="2"/>
        <v>10361400000</v>
      </c>
      <c r="O12" s="3">
        <v>567000000</v>
      </c>
      <c r="P12" s="3">
        <f t="shared" si="3"/>
        <v>10928400000</v>
      </c>
      <c r="Q12" s="3"/>
      <c r="R12" s="3">
        <f t="shared" si="4"/>
        <v>10928400000</v>
      </c>
    </row>
    <row r="13" spans="1:18">
      <c r="B13" s="10" t="s">
        <v>166</v>
      </c>
      <c r="C13" s="10" t="s">
        <v>9</v>
      </c>
      <c r="D13" s="11">
        <v>8852500000</v>
      </c>
      <c r="E13" s="11"/>
      <c r="F13" s="11">
        <f t="shared" si="0"/>
        <v>8852500000</v>
      </c>
      <c r="G13" s="11"/>
      <c r="H13" s="11">
        <f t="shared" si="0"/>
        <v>8852500000</v>
      </c>
      <c r="I13" s="11">
        <v>115000000</v>
      </c>
      <c r="J13" s="11">
        <f t="shared" si="1"/>
        <v>8967500000</v>
      </c>
      <c r="K13" s="11">
        <v>60000000</v>
      </c>
      <c r="L13" s="11">
        <f t="shared" si="1"/>
        <v>9027500000</v>
      </c>
      <c r="M13" s="11"/>
      <c r="N13" s="11">
        <f t="shared" si="2"/>
        <v>9027500000</v>
      </c>
      <c r="O13" s="11"/>
      <c r="P13" s="11">
        <f t="shared" si="3"/>
        <v>9027500000</v>
      </c>
      <c r="Q13" s="11"/>
      <c r="R13" s="11">
        <f t="shared" si="4"/>
        <v>9027500000</v>
      </c>
    </row>
    <row r="14" spans="1:18" ht="51" customHeight="1">
      <c r="B14" s="8" t="s">
        <v>10</v>
      </c>
      <c r="C14" s="8" t="s">
        <v>11</v>
      </c>
      <c r="D14" s="9">
        <f>D15</f>
        <v>9525700000</v>
      </c>
      <c r="E14" s="9">
        <f>E15</f>
        <v>290000000</v>
      </c>
      <c r="F14" s="9">
        <f t="shared" si="0"/>
        <v>9815700000</v>
      </c>
      <c r="G14" s="9">
        <f>G15</f>
        <v>0</v>
      </c>
      <c r="H14" s="9">
        <f t="shared" si="0"/>
        <v>9815700000</v>
      </c>
      <c r="I14" s="9">
        <f>I15</f>
        <v>0</v>
      </c>
      <c r="J14" s="9">
        <f t="shared" si="1"/>
        <v>9815700000</v>
      </c>
      <c r="K14" s="9">
        <f>K15</f>
        <v>0</v>
      </c>
      <c r="L14" s="9">
        <f t="shared" si="1"/>
        <v>9815700000</v>
      </c>
      <c r="M14" s="9">
        <f>M15</f>
        <v>0</v>
      </c>
      <c r="N14" s="9">
        <f t="shared" si="2"/>
        <v>9815700000</v>
      </c>
      <c r="O14" s="9">
        <f>O15</f>
        <v>523916000</v>
      </c>
      <c r="P14" s="9">
        <f t="shared" si="3"/>
        <v>10339616000</v>
      </c>
      <c r="Q14" s="9">
        <f>Q15</f>
        <v>0</v>
      </c>
      <c r="R14" s="9">
        <f t="shared" si="4"/>
        <v>10339616000</v>
      </c>
    </row>
    <row r="15" spans="1:18" ht="52.5" customHeight="1">
      <c r="B15" s="10" t="s">
        <v>12</v>
      </c>
      <c r="C15" s="10" t="s">
        <v>13</v>
      </c>
      <c r="D15" s="11">
        <v>9525700000</v>
      </c>
      <c r="E15" s="11">
        <v>290000000</v>
      </c>
      <c r="F15" s="11">
        <f t="shared" si="0"/>
        <v>9815700000</v>
      </c>
      <c r="G15" s="11"/>
      <c r="H15" s="11">
        <f t="shared" si="0"/>
        <v>9815700000</v>
      </c>
      <c r="I15" s="11"/>
      <c r="J15" s="11">
        <f t="shared" si="1"/>
        <v>9815700000</v>
      </c>
      <c r="K15" s="11"/>
      <c r="L15" s="11">
        <f t="shared" si="1"/>
        <v>9815700000</v>
      </c>
      <c r="M15" s="11"/>
      <c r="N15" s="11">
        <f t="shared" si="2"/>
        <v>9815700000</v>
      </c>
      <c r="O15" s="11">
        <f>288000000+235916000</f>
        <v>523916000</v>
      </c>
      <c r="P15" s="11">
        <f t="shared" si="3"/>
        <v>10339616000</v>
      </c>
      <c r="Q15" s="11"/>
      <c r="R15" s="11">
        <f t="shared" si="4"/>
        <v>10339616000</v>
      </c>
    </row>
    <row r="16" spans="1:18">
      <c r="B16" s="8" t="s">
        <v>164</v>
      </c>
      <c r="C16" s="8" t="s">
        <v>14</v>
      </c>
      <c r="D16" s="9">
        <f>D17</f>
        <v>1170679000</v>
      </c>
      <c r="E16" s="9">
        <f>E17</f>
        <v>0</v>
      </c>
      <c r="F16" s="9">
        <f t="shared" si="0"/>
        <v>1170679000</v>
      </c>
      <c r="G16" s="9">
        <f>G17</f>
        <v>200000000</v>
      </c>
      <c r="H16" s="9">
        <f t="shared" si="0"/>
        <v>1370679000</v>
      </c>
      <c r="I16" s="9">
        <f>I17</f>
        <v>0</v>
      </c>
      <c r="J16" s="9">
        <f t="shared" si="1"/>
        <v>1370679000</v>
      </c>
      <c r="K16" s="9">
        <f>K17</f>
        <v>0</v>
      </c>
      <c r="L16" s="9">
        <f t="shared" si="1"/>
        <v>1370679000</v>
      </c>
      <c r="M16" s="9">
        <f>M17</f>
        <v>0</v>
      </c>
      <c r="N16" s="9">
        <f t="shared" si="2"/>
        <v>1370679000</v>
      </c>
      <c r="O16" s="9">
        <f>O17</f>
        <v>0</v>
      </c>
      <c r="P16" s="9">
        <f t="shared" si="3"/>
        <v>1370679000</v>
      </c>
      <c r="Q16" s="9">
        <f>Q17</f>
        <v>0</v>
      </c>
      <c r="R16" s="9">
        <f t="shared" si="4"/>
        <v>1370679000</v>
      </c>
    </row>
    <row r="17" spans="2:18" ht="34.5" customHeight="1">
      <c r="B17" s="10" t="s">
        <v>165</v>
      </c>
      <c r="C17" s="10" t="s">
        <v>15</v>
      </c>
      <c r="D17" s="11">
        <v>1170679000</v>
      </c>
      <c r="E17" s="11"/>
      <c r="F17" s="11">
        <f t="shared" si="0"/>
        <v>1170679000</v>
      </c>
      <c r="G17" s="11">
        <v>200000000</v>
      </c>
      <c r="H17" s="11">
        <f t="shared" si="0"/>
        <v>1370679000</v>
      </c>
      <c r="I17" s="11"/>
      <c r="J17" s="11">
        <f t="shared" si="1"/>
        <v>1370679000</v>
      </c>
      <c r="K17" s="11"/>
      <c r="L17" s="11">
        <f t="shared" si="1"/>
        <v>1370679000</v>
      </c>
      <c r="M17" s="11"/>
      <c r="N17" s="11">
        <f t="shared" si="2"/>
        <v>1370679000</v>
      </c>
      <c r="O17" s="11"/>
      <c r="P17" s="11">
        <f t="shared" si="3"/>
        <v>1370679000</v>
      </c>
      <c r="Q17" s="11"/>
      <c r="R17" s="11">
        <f t="shared" si="4"/>
        <v>1370679000</v>
      </c>
    </row>
    <row r="18" spans="2:18">
      <c r="B18" s="8" t="s">
        <v>159</v>
      </c>
      <c r="C18" s="8" t="s">
        <v>16</v>
      </c>
      <c r="D18" s="9">
        <f>SUM(D19,D20)</f>
        <v>5101600000</v>
      </c>
      <c r="E18" s="9">
        <f>SUM(E19,E20)</f>
        <v>0</v>
      </c>
      <c r="F18" s="9">
        <f t="shared" si="0"/>
        <v>5101600000</v>
      </c>
      <c r="G18" s="9">
        <f>SUM(G19,G20)</f>
        <v>200000000</v>
      </c>
      <c r="H18" s="9">
        <f t="shared" si="0"/>
        <v>5301600000</v>
      </c>
      <c r="I18" s="9">
        <f>SUM(I19,I20)</f>
        <v>0</v>
      </c>
      <c r="J18" s="9">
        <f t="shared" si="1"/>
        <v>5301600000</v>
      </c>
      <c r="K18" s="9">
        <f>SUM(K19,K20)</f>
        <v>0</v>
      </c>
      <c r="L18" s="9">
        <f t="shared" si="1"/>
        <v>5301600000</v>
      </c>
      <c r="M18" s="9">
        <f>SUM(M19,M20)</f>
        <v>0</v>
      </c>
      <c r="N18" s="9">
        <f t="shared" si="2"/>
        <v>5301600000</v>
      </c>
      <c r="O18" s="9">
        <f>SUM(O19,O20)</f>
        <v>100000000</v>
      </c>
      <c r="P18" s="9">
        <f t="shared" si="3"/>
        <v>5401600000</v>
      </c>
      <c r="Q18" s="9">
        <f>SUM(Q19,Q20)</f>
        <v>0</v>
      </c>
      <c r="R18" s="9">
        <f t="shared" si="4"/>
        <v>5401600000</v>
      </c>
    </row>
    <row r="19" spans="2:18">
      <c r="B19" s="10" t="s">
        <v>160</v>
      </c>
      <c r="C19" s="10" t="s">
        <v>17</v>
      </c>
      <c r="D19" s="11">
        <v>4367200000</v>
      </c>
      <c r="E19" s="11"/>
      <c r="F19" s="11">
        <f t="shared" si="0"/>
        <v>4367200000</v>
      </c>
      <c r="G19" s="11">
        <v>200000000</v>
      </c>
      <c r="H19" s="11">
        <f t="shared" si="0"/>
        <v>4567200000</v>
      </c>
      <c r="I19" s="11"/>
      <c r="J19" s="11">
        <f t="shared" si="1"/>
        <v>4567200000</v>
      </c>
      <c r="K19" s="11"/>
      <c r="L19" s="11">
        <f t="shared" si="1"/>
        <v>4567200000</v>
      </c>
      <c r="M19" s="11"/>
      <c r="N19" s="11">
        <f t="shared" si="2"/>
        <v>4567200000</v>
      </c>
      <c r="O19" s="11">
        <v>100000000</v>
      </c>
      <c r="P19" s="11">
        <f t="shared" si="3"/>
        <v>4667200000</v>
      </c>
      <c r="Q19" s="11"/>
      <c r="R19" s="11">
        <f t="shared" si="4"/>
        <v>4667200000</v>
      </c>
    </row>
    <row r="20" spans="2:18">
      <c r="B20" s="10" t="s">
        <v>161</v>
      </c>
      <c r="C20" s="10" t="s">
        <v>18</v>
      </c>
      <c r="D20" s="11">
        <v>734400000</v>
      </c>
      <c r="E20" s="11"/>
      <c r="F20" s="11">
        <f t="shared" si="0"/>
        <v>734400000</v>
      </c>
      <c r="G20" s="11"/>
      <c r="H20" s="11">
        <f t="shared" si="0"/>
        <v>734400000</v>
      </c>
      <c r="I20" s="11"/>
      <c r="J20" s="11">
        <f t="shared" si="1"/>
        <v>734400000</v>
      </c>
      <c r="K20" s="11"/>
      <c r="L20" s="11">
        <f t="shared" si="1"/>
        <v>734400000</v>
      </c>
      <c r="M20" s="11"/>
      <c r="N20" s="11">
        <f t="shared" si="2"/>
        <v>734400000</v>
      </c>
      <c r="O20" s="11"/>
      <c r="P20" s="11">
        <f t="shared" si="3"/>
        <v>734400000</v>
      </c>
      <c r="Q20" s="11"/>
      <c r="R20" s="11">
        <f t="shared" si="4"/>
        <v>734400000</v>
      </c>
    </row>
    <row r="21" spans="2:18" ht="39" customHeight="1">
      <c r="B21" s="8" t="s">
        <v>162</v>
      </c>
      <c r="C21" s="8" t="s">
        <v>19</v>
      </c>
      <c r="D21" s="9">
        <f>D22</f>
        <v>3000000</v>
      </c>
      <c r="E21" s="9">
        <f>E22</f>
        <v>0</v>
      </c>
      <c r="F21" s="9">
        <f t="shared" si="0"/>
        <v>3000000</v>
      </c>
      <c r="G21" s="9">
        <f>G22</f>
        <v>0</v>
      </c>
      <c r="H21" s="9">
        <f t="shared" si="0"/>
        <v>3000000</v>
      </c>
      <c r="I21" s="9">
        <f>I22</f>
        <v>0</v>
      </c>
      <c r="J21" s="9">
        <f t="shared" si="1"/>
        <v>3000000</v>
      </c>
      <c r="K21" s="9">
        <f>K22</f>
        <v>0</v>
      </c>
      <c r="L21" s="9">
        <f t="shared" si="1"/>
        <v>3000000</v>
      </c>
      <c r="M21" s="9">
        <f>M22</f>
        <v>0</v>
      </c>
      <c r="N21" s="9">
        <f t="shared" si="2"/>
        <v>3000000</v>
      </c>
      <c r="O21" s="9">
        <f>O22</f>
        <v>0</v>
      </c>
      <c r="P21" s="9">
        <f t="shared" si="3"/>
        <v>3000000</v>
      </c>
      <c r="Q21" s="9">
        <f>Q22</f>
        <v>0</v>
      </c>
      <c r="R21" s="9">
        <f t="shared" si="4"/>
        <v>3000000</v>
      </c>
    </row>
    <row r="22" spans="2:18" ht="18.75" customHeight="1">
      <c r="B22" s="10" t="s">
        <v>163</v>
      </c>
      <c r="C22" s="10" t="s">
        <v>20</v>
      </c>
      <c r="D22" s="11">
        <v>3000000</v>
      </c>
      <c r="E22" s="11"/>
      <c r="F22" s="11">
        <f t="shared" si="0"/>
        <v>3000000</v>
      </c>
      <c r="G22" s="11"/>
      <c r="H22" s="11">
        <f t="shared" si="0"/>
        <v>3000000</v>
      </c>
      <c r="I22" s="11"/>
      <c r="J22" s="11">
        <f t="shared" si="1"/>
        <v>3000000</v>
      </c>
      <c r="K22" s="11"/>
      <c r="L22" s="11">
        <f t="shared" si="1"/>
        <v>3000000</v>
      </c>
      <c r="M22" s="11"/>
      <c r="N22" s="11">
        <f t="shared" si="2"/>
        <v>3000000</v>
      </c>
      <c r="O22" s="11"/>
      <c r="P22" s="11">
        <f t="shared" si="3"/>
        <v>3000000</v>
      </c>
      <c r="Q22" s="11"/>
      <c r="R22" s="11">
        <f t="shared" si="4"/>
        <v>3000000</v>
      </c>
    </row>
    <row r="23" spans="2:18" ht="18" customHeight="1">
      <c r="B23" s="8" t="s">
        <v>21</v>
      </c>
      <c r="C23" s="8" t="s">
        <v>22</v>
      </c>
      <c r="D23" s="9">
        <f>D24</f>
        <v>41196000</v>
      </c>
      <c r="E23" s="9">
        <f>E24</f>
        <v>0</v>
      </c>
      <c r="F23" s="9">
        <f t="shared" si="0"/>
        <v>41196000</v>
      </c>
      <c r="G23" s="9">
        <f>G24</f>
        <v>0</v>
      </c>
      <c r="H23" s="9">
        <f t="shared" si="0"/>
        <v>41196000</v>
      </c>
      <c r="I23" s="9">
        <f>I24</f>
        <v>0</v>
      </c>
      <c r="J23" s="9">
        <f t="shared" si="1"/>
        <v>41196000</v>
      </c>
      <c r="K23" s="9">
        <f>K24</f>
        <v>0</v>
      </c>
      <c r="L23" s="9">
        <f t="shared" si="1"/>
        <v>41196000</v>
      </c>
      <c r="M23" s="9">
        <f>M24</f>
        <v>0</v>
      </c>
      <c r="N23" s="9">
        <f t="shared" si="2"/>
        <v>41196000</v>
      </c>
      <c r="O23" s="9">
        <f>O24</f>
        <v>0</v>
      </c>
      <c r="P23" s="9">
        <f t="shared" si="3"/>
        <v>41196000</v>
      </c>
      <c r="Q23" s="9">
        <f>Q24</f>
        <v>0</v>
      </c>
      <c r="R23" s="9">
        <f t="shared" si="4"/>
        <v>41196000</v>
      </c>
    </row>
    <row r="24" spans="2:18" ht="53.25" customHeight="1">
      <c r="B24" s="10" t="s">
        <v>23</v>
      </c>
      <c r="C24" s="10" t="s">
        <v>24</v>
      </c>
      <c r="D24" s="11">
        <v>41196000</v>
      </c>
      <c r="E24" s="11"/>
      <c r="F24" s="11">
        <f t="shared" si="0"/>
        <v>41196000</v>
      </c>
      <c r="G24" s="11"/>
      <c r="H24" s="11">
        <f t="shared" si="0"/>
        <v>41196000</v>
      </c>
      <c r="I24" s="11"/>
      <c r="J24" s="11">
        <f t="shared" si="1"/>
        <v>41196000</v>
      </c>
      <c r="K24" s="11"/>
      <c r="L24" s="11">
        <f t="shared" si="1"/>
        <v>41196000</v>
      </c>
      <c r="M24" s="11"/>
      <c r="N24" s="11">
        <f t="shared" si="2"/>
        <v>41196000</v>
      </c>
      <c r="O24" s="11"/>
      <c r="P24" s="11">
        <f t="shared" si="3"/>
        <v>41196000</v>
      </c>
      <c r="Q24" s="11"/>
      <c r="R24" s="11">
        <f t="shared" si="4"/>
        <v>41196000</v>
      </c>
    </row>
    <row r="25" spans="2:18" ht="55.5" customHeight="1">
      <c r="B25" s="8" t="s">
        <v>25</v>
      </c>
      <c r="C25" s="8" t="s">
        <v>26</v>
      </c>
      <c r="D25" s="9">
        <f>SUM(D26,D27,D28,D32)</f>
        <v>273615300</v>
      </c>
      <c r="E25" s="9">
        <f>SUM(E26,E27,E28,E32)</f>
        <v>0</v>
      </c>
      <c r="F25" s="9">
        <f t="shared" si="0"/>
        <v>273615300</v>
      </c>
      <c r="G25" s="9">
        <f>SUM(G26,G27,G28,G32)</f>
        <v>0</v>
      </c>
      <c r="H25" s="9">
        <f t="shared" si="0"/>
        <v>273615300</v>
      </c>
      <c r="I25" s="9">
        <f>SUM(I26,I27,I28,I32)</f>
        <v>0</v>
      </c>
      <c r="J25" s="9">
        <f t="shared" si="1"/>
        <v>273615300</v>
      </c>
      <c r="K25" s="9">
        <f>SUM(K26,K27,K28,K32)</f>
        <v>0</v>
      </c>
      <c r="L25" s="9">
        <f t="shared" si="1"/>
        <v>273615300</v>
      </c>
      <c r="M25" s="9">
        <f>SUM(M26,M27,M28,M32)</f>
        <v>0</v>
      </c>
      <c r="N25" s="9">
        <f t="shared" si="2"/>
        <v>273615300</v>
      </c>
      <c r="O25" s="9">
        <f>SUM(O26,O27,O28,O32)</f>
        <v>0</v>
      </c>
      <c r="P25" s="9">
        <f t="shared" si="3"/>
        <v>273615300</v>
      </c>
      <c r="Q25" s="9">
        <f>SUM(Q26,Q27,Q28,Q32)</f>
        <v>0</v>
      </c>
      <c r="R25" s="9">
        <f t="shared" si="4"/>
        <v>273615300</v>
      </c>
    </row>
    <row r="26" spans="2:18" ht="86.25" customHeight="1">
      <c r="B26" s="10" t="s">
        <v>158</v>
      </c>
      <c r="C26" s="10" t="s">
        <v>27</v>
      </c>
      <c r="D26" s="11">
        <v>2850000</v>
      </c>
      <c r="E26" s="11"/>
      <c r="F26" s="11">
        <f t="shared" si="0"/>
        <v>2850000</v>
      </c>
      <c r="G26" s="11"/>
      <c r="H26" s="11">
        <f t="shared" si="0"/>
        <v>2850000</v>
      </c>
      <c r="I26" s="11"/>
      <c r="J26" s="11">
        <f t="shared" si="1"/>
        <v>2850000</v>
      </c>
      <c r="K26" s="11"/>
      <c r="L26" s="11">
        <f t="shared" si="1"/>
        <v>2850000</v>
      </c>
      <c r="M26" s="11"/>
      <c r="N26" s="11">
        <f t="shared" si="2"/>
        <v>2850000</v>
      </c>
      <c r="O26" s="11"/>
      <c r="P26" s="11">
        <f t="shared" si="3"/>
        <v>2850000</v>
      </c>
      <c r="Q26" s="11"/>
      <c r="R26" s="11">
        <f t="shared" si="4"/>
        <v>2850000</v>
      </c>
    </row>
    <row r="27" spans="2:18" ht="69.75" customHeight="1">
      <c r="B27" s="10" t="s">
        <v>157</v>
      </c>
      <c r="C27" s="10" t="s">
        <v>28</v>
      </c>
      <c r="D27" s="11">
        <v>8500000</v>
      </c>
      <c r="E27" s="11"/>
      <c r="F27" s="11">
        <f t="shared" si="0"/>
        <v>8500000</v>
      </c>
      <c r="G27" s="11"/>
      <c r="H27" s="11">
        <f t="shared" si="0"/>
        <v>8500000</v>
      </c>
      <c r="I27" s="11"/>
      <c r="J27" s="11">
        <f t="shared" si="1"/>
        <v>8500000</v>
      </c>
      <c r="K27" s="11"/>
      <c r="L27" s="11">
        <f t="shared" si="1"/>
        <v>8500000</v>
      </c>
      <c r="M27" s="11"/>
      <c r="N27" s="11">
        <f t="shared" si="2"/>
        <v>8500000</v>
      </c>
      <c r="O27" s="11"/>
      <c r="P27" s="11">
        <f t="shared" si="3"/>
        <v>8500000</v>
      </c>
      <c r="Q27" s="11"/>
      <c r="R27" s="11">
        <f t="shared" si="4"/>
        <v>8500000</v>
      </c>
    </row>
    <row r="28" spans="2:18" ht="116.25" customHeight="1">
      <c r="B28" s="10" t="s">
        <v>29</v>
      </c>
      <c r="C28" s="10" t="s">
        <v>175</v>
      </c>
      <c r="D28" s="11">
        <f>SUM(D29:D31)</f>
        <v>256145300</v>
      </c>
      <c r="E28" s="11">
        <f>SUM(E29:E31)</f>
        <v>0</v>
      </c>
      <c r="F28" s="11">
        <f t="shared" si="0"/>
        <v>256145300</v>
      </c>
      <c r="G28" s="11">
        <f>SUM(G29:G31)</f>
        <v>0</v>
      </c>
      <c r="H28" s="11">
        <f t="shared" si="0"/>
        <v>256145300</v>
      </c>
      <c r="I28" s="11">
        <f>SUM(I29:I31)</f>
        <v>0</v>
      </c>
      <c r="J28" s="11">
        <f t="shared" si="1"/>
        <v>256145300</v>
      </c>
      <c r="K28" s="11">
        <f>SUM(K29:K31)</f>
        <v>0</v>
      </c>
      <c r="L28" s="11">
        <f t="shared" si="1"/>
        <v>256145300</v>
      </c>
      <c r="M28" s="11">
        <f>SUM(M29:M31)</f>
        <v>0</v>
      </c>
      <c r="N28" s="11">
        <f t="shared" si="2"/>
        <v>256145300</v>
      </c>
      <c r="O28" s="11">
        <f>SUM(O29:O31)</f>
        <v>0</v>
      </c>
      <c r="P28" s="11">
        <f t="shared" si="3"/>
        <v>256145300</v>
      </c>
      <c r="Q28" s="11">
        <f>SUM(Q29:Q31)</f>
        <v>0</v>
      </c>
      <c r="R28" s="11">
        <f t="shared" si="4"/>
        <v>256145300</v>
      </c>
    </row>
    <row r="29" spans="2:18" ht="117" customHeight="1">
      <c r="B29" s="4" t="s">
        <v>214</v>
      </c>
      <c r="C29" s="4" t="s">
        <v>30</v>
      </c>
      <c r="D29" s="3">
        <v>232875000</v>
      </c>
      <c r="E29" s="3"/>
      <c r="F29" s="3">
        <f t="shared" si="0"/>
        <v>232875000</v>
      </c>
      <c r="G29" s="3"/>
      <c r="H29" s="3">
        <f t="shared" si="0"/>
        <v>232875000</v>
      </c>
      <c r="I29" s="3"/>
      <c r="J29" s="3">
        <f t="shared" si="1"/>
        <v>232875000</v>
      </c>
      <c r="K29" s="3"/>
      <c r="L29" s="3">
        <f t="shared" si="1"/>
        <v>232875000</v>
      </c>
      <c r="M29" s="3"/>
      <c r="N29" s="3">
        <f t="shared" si="2"/>
        <v>232875000</v>
      </c>
      <c r="O29" s="3"/>
      <c r="P29" s="3">
        <f t="shared" si="3"/>
        <v>232875000</v>
      </c>
      <c r="Q29" s="3"/>
      <c r="R29" s="3">
        <f t="shared" si="4"/>
        <v>232875000</v>
      </c>
    </row>
    <row r="30" spans="2:18" ht="115.5" customHeight="1">
      <c r="B30" s="4" t="s">
        <v>156</v>
      </c>
      <c r="C30" s="4" t="s">
        <v>176</v>
      </c>
      <c r="D30" s="3">
        <v>14082000</v>
      </c>
      <c r="E30" s="3"/>
      <c r="F30" s="3">
        <f t="shared" si="0"/>
        <v>14082000</v>
      </c>
      <c r="G30" s="3"/>
      <c r="H30" s="3">
        <f t="shared" si="0"/>
        <v>14082000</v>
      </c>
      <c r="I30" s="3"/>
      <c r="J30" s="3">
        <f t="shared" si="1"/>
        <v>14082000</v>
      </c>
      <c r="K30" s="3"/>
      <c r="L30" s="3">
        <f t="shared" si="1"/>
        <v>14082000</v>
      </c>
      <c r="M30" s="3"/>
      <c r="N30" s="3">
        <f t="shared" si="2"/>
        <v>14082000</v>
      </c>
      <c r="O30" s="3"/>
      <c r="P30" s="3">
        <f t="shared" si="3"/>
        <v>14082000</v>
      </c>
      <c r="Q30" s="3"/>
      <c r="R30" s="3">
        <f t="shared" si="4"/>
        <v>14082000</v>
      </c>
    </row>
    <row r="31" spans="2:18" ht="118.5" customHeight="1">
      <c r="B31" s="4" t="s">
        <v>155</v>
      </c>
      <c r="C31" s="4" t="s">
        <v>177</v>
      </c>
      <c r="D31" s="3">
        <v>9188300</v>
      </c>
      <c r="E31" s="3"/>
      <c r="F31" s="3">
        <f t="shared" si="0"/>
        <v>9188300</v>
      </c>
      <c r="G31" s="3"/>
      <c r="H31" s="3">
        <f t="shared" si="0"/>
        <v>9188300</v>
      </c>
      <c r="I31" s="3"/>
      <c r="J31" s="3">
        <f t="shared" si="1"/>
        <v>9188300</v>
      </c>
      <c r="K31" s="3"/>
      <c r="L31" s="3">
        <f t="shared" si="1"/>
        <v>9188300</v>
      </c>
      <c r="M31" s="3"/>
      <c r="N31" s="3">
        <f t="shared" si="2"/>
        <v>9188300</v>
      </c>
      <c r="O31" s="3"/>
      <c r="P31" s="3">
        <f t="shared" si="3"/>
        <v>9188300</v>
      </c>
      <c r="Q31" s="3"/>
      <c r="R31" s="3">
        <f t="shared" si="4"/>
        <v>9188300</v>
      </c>
    </row>
    <row r="32" spans="2:18" ht="33.75" customHeight="1">
      <c r="B32" s="10" t="s">
        <v>31</v>
      </c>
      <c r="C32" s="10" t="s">
        <v>32</v>
      </c>
      <c r="D32" s="11">
        <f>D33</f>
        <v>6120000</v>
      </c>
      <c r="E32" s="11">
        <f>E33</f>
        <v>0</v>
      </c>
      <c r="F32" s="11">
        <f t="shared" si="0"/>
        <v>6120000</v>
      </c>
      <c r="G32" s="11">
        <f>G33</f>
        <v>0</v>
      </c>
      <c r="H32" s="11">
        <f t="shared" si="0"/>
        <v>6120000</v>
      </c>
      <c r="I32" s="11">
        <f>I33</f>
        <v>0</v>
      </c>
      <c r="J32" s="11">
        <f t="shared" si="1"/>
        <v>6120000</v>
      </c>
      <c r="K32" s="11">
        <f>K33</f>
        <v>0</v>
      </c>
      <c r="L32" s="11">
        <f t="shared" si="1"/>
        <v>6120000</v>
      </c>
      <c r="M32" s="11">
        <f>M33</f>
        <v>0</v>
      </c>
      <c r="N32" s="11">
        <f t="shared" si="2"/>
        <v>6120000</v>
      </c>
      <c r="O32" s="11">
        <f>O33</f>
        <v>0</v>
      </c>
      <c r="P32" s="11">
        <f t="shared" si="3"/>
        <v>6120000</v>
      </c>
      <c r="Q32" s="11">
        <f>Q33</f>
        <v>0</v>
      </c>
      <c r="R32" s="11">
        <f t="shared" si="4"/>
        <v>6120000</v>
      </c>
    </row>
    <row r="33" spans="2:18" ht="85.5" customHeight="1">
      <c r="B33" s="4" t="s">
        <v>154</v>
      </c>
      <c r="C33" s="4" t="s">
        <v>33</v>
      </c>
      <c r="D33" s="3">
        <v>6120000</v>
      </c>
      <c r="E33" s="3"/>
      <c r="F33" s="3">
        <f t="shared" si="0"/>
        <v>6120000</v>
      </c>
      <c r="G33" s="3"/>
      <c r="H33" s="3">
        <f t="shared" si="0"/>
        <v>6120000</v>
      </c>
      <c r="I33" s="3"/>
      <c r="J33" s="3">
        <f t="shared" si="1"/>
        <v>6120000</v>
      </c>
      <c r="K33" s="3"/>
      <c r="L33" s="3">
        <f t="shared" si="1"/>
        <v>6120000</v>
      </c>
      <c r="M33" s="3"/>
      <c r="N33" s="3">
        <f t="shared" si="2"/>
        <v>6120000</v>
      </c>
      <c r="O33" s="3"/>
      <c r="P33" s="3">
        <f t="shared" si="3"/>
        <v>6120000</v>
      </c>
      <c r="Q33" s="3"/>
      <c r="R33" s="3">
        <f t="shared" si="4"/>
        <v>6120000</v>
      </c>
    </row>
    <row r="34" spans="2:18" ht="36.75" customHeight="1">
      <c r="B34" s="8" t="s">
        <v>34</v>
      </c>
      <c r="C34" s="8" t="s">
        <v>35</v>
      </c>
      <c r="D34" s="9">
        <f>SUM(D35:D37)</f>
        <v>78920600</v>
      </c>
      <c r="E34" s="9">
        <f>SUM(E35:E37)</f>
        <v>0</v>
      </c>
      <c r="F34" s="9">
        <f t="shared" si="0"/>
        <v>78920600</v>
      </c>
      <c r="G34" s="9">
        <f>SUM(G35:G37)</f>
        <v>0</v>
      </c>
      <c r="H34" s="9">
        <f t="shared" si="0"/>
        <v>78920600</v>
      </c>
      <c r="I34" s="9">
        <f>SUM(I35:I37)</f>
        <v>0</v>
      </c>
      <c r="J34" s="9">
        <f t="shared" si="1"/>
        <v>78920600</v>
      </c>
      <c r="K34" s="9">
        <f>SUM(K35:K37)</f>
        <v>0</v>
      </c>
      <c r="L34" s="9">
        <f t="shared" si="1"/>
        <v>78920600</v>
      </c>
      <c r="M34" s="9">
        <f>SUM(M35:M37)</f>
        <v>0</v>
      </c>
      <c r="N34" s="9">
        <f t="shared" si="2"/>
        <v>78920600</v>
      </c>
      <c r="O34" s="9">
        <f>SUM(O35:O37)</f>
        <v>0</v>
      </c>
      <c r="P34" s="9">
        <f t="shared" si="3"/>
        <v>78920600</v>
      </c>
      <c r="Q34" s="9">
        <f>SUM(Q35:Q37)</f>
        <v>0</v>
      </c>
      <c r="R34" s="9">
        <f t="shared" si="4"/>
        <v>78920600</v>
      </c>
    </row>
    <row r="35" spans="2:18" ht="35.25" customHeight="1">
      <c r="B35" s="10" t="s">
        <v>153</v>
      </c>
      <c r="C35" s="10" t="s">
        <v>36</v>
      </c>
      <c r="D35" s="11">
        <v>66144000</v>
      </c>
      <c r="E35" s="11"/>
      <c r="F35" s="11">
        <f t="shared" si="0"/>
        <v>66144000</v>
      </c>
      <c r="G35" s="11"/>
      <c r="H35" s="11">
        <f t="shared" si="0"/>
        <v>66144000</v>
      </c>
      <c r="I35" s="11"/>
      <c r="J35" s="11">
        <f t="shared" si="1"/>
        <v>66144000</v>
      </c>
      <c r="K35" s="11"/>
      <c r="L35" s="11">
        <f t="shared" si="1"/>
        <v>66144000</v>
      </c>
      <c r="M35" s="11"/>
      <c r="N35" s="11">
        <f t="shared" si="2"/>
        <v>66144000</v>
      </c>
      <c r="O35" s="11"/>
      <c r="P35" s="11">
        <f t="shared" si="3"/>
        <v>66144000</v>
      </c>
      <c r="Q35" s="11"/>
      <c r="R35" s="11">
        <f t="shared" si="4"/>
        <v>66144000</v>
      </c>
    </row>
    <row r="36" spans="2:18" ht="18.75" customHeight="1">
      <c r="B36" s="10" t="s">
        <v>152</v>
      </c>
      <c r="C36" s="10" t="s">
        <v>37</v>
      </c>
      <c r="D36" s="11">
        <v>140000</v>
      </c>
      <c r="E36" s="11"/>
      <c r="F36" s="11">
        <f t="shared" si="0"/>
        <v>140000</v>
      </c>
      <c r="G36" s="11"/>
      <c r="H36" s="11">
        <f t="shared" si="0"/>
        <v>140000</v>
      </c>
      <c r="I36" s="11"/>
      <c r="J36" s="11">
        <f t="shared" si="1"/>
        <v>140000</v>
      </c>
      <c r="K36" s="11"/>
      <c r="L36" s="11">
        <f t="shared" si="1"/>
        <v>140000</v>
      </c>
      <c r="M36" s="11"/>
      <c r="N36" s="11">
        <f t="shared" si="2"/>
        <v>140000</v>
      </c>
      <c r="O36" s="11"/>
      <c r="P36" s="11">
        <f t="shared" si="3"/>
        <v>140000</v>
      </c>
      <c r="Q36" s="11"/>
      <c r="R36" s="11">
        <f t="shared" si="4"/>
        <v>140000</v>
      </c>
    </row>
    <row r="37" spans="2:18" ht="17.25" customHeight="1">
      <c r="B37" s="10" t="s">
        <v>151</v>
      </c>
      <c r="C37" s="10" t="s">
        <v>38</v>
      </c>
      <c r="D37" s="11">
        <v>12636600</v>
      </c>
      <c r="E37" s="11"/>
      <c r="F37" s="11">
        <f t="shared" si="0"/>
        <v>12636600</v>
      </c>
      <c r="G37" s="11"/>
      <c r="H37" s="11">
        <f t="shared" si="0"/>
        <v>12636600</v>
      </c>
      <c r="I37" s="11"/>
      <c r="J37" s="11">
        <f t="shared" si="1"/>
        <v>12636600</v>
      </c>
      <c r="K37" s="11"/>
      <c r="L37" s="11">
        <f t="shared" si="1"/>
        <v>12636600</v>
      </c>
      <c r="M37" s="11"/>
      <c r="N37" s="11">
        <f t="shared" si="2"/>
        <v>12636600</v>
      </c>
      <c r="O37" s="11"/>
      <c r="P37" s="11">
        <f t="shared" si="3"/>
        <v>12636600</v>
      </c>
      <c r="Q37" s="11"/>
      <c r="R37" s="11">
        <f t="shared" si="4"/>
        <v>12636600</v>
      </c>
    </row>
    <row r="38" spans="2:18" ht="33" customHeight="1">
      <c r="B38" s="8" t="s">
        <v>39</v>
      </c>
      <c r="C38" s="8" t="s">
        <v>215</v>
      </c>
      <c r="D38" s="9">
        <f>D39</f>
        <v>20000000</v>
      </c>
      <c r="E38" s="9">
        <f>E39</f>
        <v>0</v>
      </c>
      <c r="F38" s="9">
        <f t="shared" si="0"/>
        <v>20000000</v>
      </c>
      <c r="G38" s="9">
        <f>G39</f>
        <v>7300000</v>
      </c>
      <c r="H38" s="9">
        <f t="shared" si="0"/>
        <v>27300000</v>
      </c>
      <c r="I38" s="9">
        <f>I39</f>
        <v>0</v>
      </c>
      <c r="J38" s="9">
        <f t="shared" si="1"/>
        <v>27300000</v>
      </c>
      <c r="K38" s="9">
        <f>K39</f>
        <v>0</v>
      </c>
      <c r="L38" s="9">
        <f t="shared" si="1"/>
        <v>27300000</v>
      </c>
      <c r="M38" s="9">
        <f>M39</f>
        <v>0</v>
      </c>
      <c r="N38" s="9">
        <f t="shared" si="2"/>
        <v>27300000</v>
      </c>
      <c r="O38" s="9">
        <f>O39</f>
        <v>0</v>
      </c>
      <c r="P38" s="9">
        <f t="shared" si="3"/>
        <v>27300000</v>
      </c>
      <c r="Q38" s="9">
        <f>Q39</f>
        <v>0</v>
      </c>
      <c r="R38" s="9">
        <f t="shared" si="4"/>
        <v>27300000</v>
      </c>
    </row>
    <row r="39" spans="2:18" ht="49.5" customHeight="1">
      <c r="B39" s="34" t="s">
        <v>216</v>
      </c>
      <c r="C39" s="35" t="s">
        <v>217</v>
      </c>
      <c r="D39" s="11">
        <v>20000000</v>
      </c>
      <c r="E39" s="11"/>
      <c r="F39" s="11">
        <f t="shared" si="0"/>
        <v>20000000</v>
      </c>
      <c r="G39" s="11">
        <v>7300000</v>
      </c>
      <c r="H39" s="11">
        <f t="shared" si="0"/>
        <v>27300000</v>
      </c>
      <c r="I39" s="11"/>
      <c r="J39" s="11">
        <f t="shared" si="1"/>
        <v>27300000</v>
      </c>
      <c r="K39" s="11"/>
      <c r="L39" s="11">
        <f t="shared" si="1"/>
        <v>27300000</v>
      </c>
      <c r="M39" s="11"/>
      <c r="N39" s="11">
        <f t="shared" si="2"/>
        <v>27300000</v>
      </c>
      <c r="O39" s="11"/>
      <c r="P39" s="11">
        <f t="shared" si="3"/>
        <v>27300000</v>
      </c>
      <c r="Q39" s="11"/>
      <c r="R39" s="11">
        <f t="shared" si="4"/>
        <v>27300000</v>
      </c>
    </row>
    <row r="40" spans="2:18" ht="33.75" customHeight="1">
      <c r="B40" s="8" t="s">
        <v>40</v>
      </c>
      <c r="C40" s="8" t="s">
        <v>41</v>
      </c>
      <c r="D40" s="9">
        <f>SUM(D41,D42)</f>
        <v>44807500</v>
      </c>
      <c r="E40" s="9">
        <f>SUM(E41,E42)</f>
        <v>0</v>
      </c>
      <c r="F40" s="9">
        <f t="shared" si="0"/>
        <v>44807500</v>
      </c>
      <c r="G40" s="9">
        <f>SUM(G41,G42)</f>
        <v>0</v>
      </c>
      <c r="H40" s="9">
        <f t="shared" si="0"/>
        <v>44807500</v>
      </c>
      <c r="I40" s="9">
        <f>SUM(I41,I42)</f>
        <v>0</v>
      </c>
      <c r="J40" s="9">
        <f t="shared" si="1"/>
        <v>44807500</v>
      </c>
      <c r="K40" s="9">
        <f>SUM(K41,K42)</f>
        <v>0</v>
      </c>
      <c r="L40" s="9">
        <f t="shared" si="1"/>
        <v>44807500</v>
      </c>
      <c r="M40" s="9">
        <f>SUM(M41,M42)</f>
        <v>0</v>
      </c>
      <c r="N40" s="9">
        <f t="shared" si="2"/>
        <v>44807500</v>
      </c>
      <c r="O40" s="9">
        <f>SUM(O41,O42)</f>
        <v>0</v>
      </c>
      <c r="P40" s="9">
        <f t="shared" si="3"/>
        <v>44807500</v>
      </c>
      <c r="Q40" s="9">
        <f>SUM(Q41,Q42)</f>
        <v>0</v>
      </c>
      <c r="R40" s="9">
        <f t="shared" si="4"/>
        <v>44807500</v>
      </c>
    </row>
    <row r="41" spans="2:18" ht="102.75" customHeight="1">
      <c r="B41" s="10" t="s">
        <v>42</v>
      </c>
      <c r="C41" s="10" t="s">
        <v>178</v>
      </c>
      <c r="D41" s="11">
        <v>13550000</v>
      </c>
      <c r="E41" s="11"/>
      <c r="F41" s="11">
        <f t="shared" si="0"/>
        <v>13550000</v>
      </c>
      <c r="G41" s="11"/>
      <c r="H41" s="11">
        <f t="shared" si="0"/>
        <v>13550000</v>
      </c>
      <c r="I41" s="11"/>
      <c r="J41" s="11">
        <f t="shared" si="1"/>
        <v>13550000</v>
      </c>
      <c r="K41" s="11"/>
      <c r="L41" s="11">
        <f t="shared" si="1"/>
        <v>13550000</v>
      </c>
      <c r="M41" s="11"/>
      <c r="N41" s="11">
        <f t="shared" si="2"/>
        <v>13550000</v>
      </c>
      <c r="O41" s="11"/>
      <c r="P41" s="11">
        <f t="shared" si="3"/>
        <v>13550000</v>
      </c>
      <c r="Q41" s="11"/>
      <c r="R41" s="11">
        <f t="shared" si="4"/>
        <v>13550000</v>
      </c>
    </row>
    <row r="42" spans="2:18" ht="81.75" customHeight="1">
      <c r="B42" s="10" t="s">
        <v>43</v>
      </c>
      <c r="C42" s="10" t="s">
        <v>179</v>
      </c>
      <c r="D42" s="11">
        <f>SUM(D43,D44)</f>
        <v>31257500</v>
      </c>
      <c r="E42" s="11">
        <f>SUM(E43,E44)</f>
        <v>0</v>
      </c>
      <c r="F42" s="11">
        <f t="shared" si="0"/>
        <v>31257500</v>
      </c>
      <c r="G42" s="11">
        <f>SUM(G43,G44)</f>
        <v>0</v>
      </c>
      <c r="H42" s="11">
        <f t="shared" si="0"/>
        <v>31257500</v>
      </c>
      <c r="I42" s="11">
        <f>SUM(I43,I44)</f>
        <v>0</v>
      </c>
      <c r="J42" s="11">
        <f t="shared" si="1"/>
        <v>31257500</v>
      </c>
      <c r="K42" s="11">
        <f>SUM(K43,K44)</f>
        <v>0</v>
      </c>
      <c r="L42" s="11">
        <f t="shared" si="1"/>
        <v>31257500</v>
      </c>
      <c r="M42" s="11">
        <f>SUM(M43,M44)</f>
        <v>0</v>
      </c>
      <c r="N42" s="11">
        <f t="shared" si="2"/>
        <v>31257500</v>
      </c>
      <c r="O42" s="11">
        <f>SUM(O43,O44)</f>
        <v>0</v>
      </c>
      <c r="P42" s="11">
        <f t="shared" si="3"/>
        <v>31257500</v>
      </c>
      <c r="Q42" s="11">
        <f>SUM(Q43,Q44)</f>
        <v>0</v>
      </c>
      <c r="R42" s="11">
        <f t="shared" si="4"/>
        <v>31257500</v>
      </c>
    </row>
    <row r="43" spans="2:18" ht="67.5" customHeight="1">
      <c r="B43" s="4" t="s">
        <v>170</v>
      </c>
      <c r="C43" s="4" t="s">
        <v>127</v>
      </c>
      <c r="D43" s="3">
        <v>17612500</v>
      </c>
      <c r="E43" s="3"/>
      <c r="F43" s="3">
        <f t="shared" si="0"/>
        <v>17612500</v>
      </c>
      <c r="G43" s="3"/>
      <c r="H43" s="3">
        <f t="shared" si="0"/>
        <v>17612500</v>
      </c>
      <c r="I43" s="3"/>
      <c r="J43" s="3">
        <f t="shared" si="1"/>
        <v>17612500</v>
      </c>
      <c r="K43" s="3"/>
      <c r="L43" s="3">
        <f t="shared" si="1"/>
        <v>17612500</v>
      </c>
      <c r="M43" s="3"/>
      <c r="N43" s="3">
        <f t="shared" si="2"/>
        <v>17612500</v>
      </c>
      <c r="O43" s="3"/>
      <c r="P43" s="3">
        <f t="shared" si="3"/>
        <v>17612500</v>
      </c>
      <c r="Q43" s="3"/>
      <c r="R43" s="3">
        <f t="shared" si="4"/>
        <v>17612500</v>
      </c>
    </row>
    <row r="44" spans="2:18" ht="85.5" customHeight="1">
      <c r="B44" s="4" t="s">
        <v>171</v>
      </c>
      <c r="C44" s="4" t="s">
        <v>180</v>
      </c>
      <c r="D44" s="3">
        <v>13645000</v>
      </c>
      <c r="E44" s="3"/>
      <c r="F44" s="3">
        <f t="shared" si="0"/>
        <v>13645000</v>
      </c>
      <c r="G44" s="3"/>
      <c r="H44" s="3">
        <f t="shared" si="0"/>
        <v>13645000</v>
      </c>
      <c r="I44" s="3"/>
      <c r="J44" s="3">
        <f t="shared" si="1"/>
        <v>13645000</v>
      </c>
      <c r="K44" s="3"/>
      <c r="L44" s="3">
        <f t="shared" si="1"/>
        <v>13645000</v>
      </c>
      <c r="M44" s="3"/>
      <c r="N44" s="3">
        <f t="shared" si="2"/>
        <v>13645000</v>
      </c>
      <c r="O44" s="3"/>
      <c r="P44" s="3">
        <f t="shared" si="3"/>
        <v>13645000</v>
      </c>
      <c r="Q44" s="3"/>
      <c r="R44" s="3">
        <f t="shared" si="4"/>
        <v>13645000</v>
      </c>
    </row>
    <row r="45" spans="2:18" ht="18.75" customHeight="1">
      <c r="B45" s="8" t="s">
        <v>44</v>
      </c>
      <c r="C45" s="8" t="s">
        <v>45</v>
      </c>
      <c r="D45" s="9">
        <f>D46</f>
        <v>73000000</v>
      </c>
      <c r="E45" s="9">
        <f>E46</f>
        <v>0</v>
      </c>
      <c r="F45" s="9">
        <f t="shared" si="0"/>
        <v>73000000</v>
      </c>
      <c r="G45" s="9">
        <f>G46</f>
        <v>0</v>
      </c>
      <c r="H45" s="9">
        <f t="shared" si="0"/>
        <v>73000000</v>
      </c>
      <c r="I45" s="9">
        <f>I46</f>
        <v>0</v>
      </c>
      <c r="J45" s="9">
        <f t="shared" si="1"/>
        <v>73000000</v>
      </c>
      <c r="K45" s="9">
        <f>K46</f>
        <v>0</v>
      </c>
      <c r="L45" s="9">
        <f t="shared" si="1"/>
        <v>73000000</v>
      </c>
      <c r="M45" s="9">
        <f>M46</f>
        <v>0</v>
      </c>
      <c r="N45" s="9">
        <f t="shared" si="2"/>
        <v>73000000</v>
      </c>
      <c r="O45" s="9">
        <f>O46</f>
        <v>57000000</v>
      </c>
      <c r="P45" s="9">
        <f t="shared" si="3"/>
        <v>130000000</v>
      </c>
      <c r="Q45" s="9">
        <f>Q46</f>
        <v>0</v>
      </c>
      <c r="R45" s="9">
        <f t="shared" si="4"/>
        <v>130000000</v>
      </c>
    </row>
    <row r="46" spans="2:18" ht="66" customHeight="1">
      <c r="B46" s="10" t="s">
        <v>46</v>
      </c>
      <c r="C46" s="10" t="s">
        <v>47</v>
      </c>
      <c r="D46" s="11">
        <v>73000000</v>
      </c>
      <c r="E46" s="11"/>
      <c r="F46" s="11">
        <f t="shared" si="0"/>
        <v>73000000</v>
      </c>
      <c r="G46" s="11"/>
      <c r="H46" s="11">
        <f t="shared" si="0"/>
        <v>73000000</v>
      </c>
      <c r="I46" s="11"/>
      <c r="J46" s="11">
        <f t="shared" si="1"/>
        <v>73000000</v>
      </c>
      <c r="K46" s="11"/>
      <c r="L46" s="11">
        <f t="shared" si="1"/>
        <v>73000000</v>
      </c>
      <c r="M46" s="11"/>
      <c r="N46" s="11">
        <f t="shared" si="2"/>
        <v>73000000</v>
      </c>
      <c r="O46" s="11">
        <v>57000000</v>
      </c>
      <c r="P46" s="11">
        <f t="shared" si="3"/>
        <v>130000000</v>
      </c>
      <c r="Q46" s="11"/>
      <c r="R46" s="11">
        <f t="shared" si="4"/>
        <v>130000000</v>
      </c>
    </row>
    <row r="47" spans="2:18">
      <c r="B47" s="8" t="s">
        <v>48</v>
      </c>
      <c r="C47" s="8" t="s">
        <v>49</v>
      </c>
      <c r="D47" s="9">
        <f>D48</f>
        <v>8000000</v>
      </c>
      <c r="E47" s="9">
        <f>E48</f>
        <v>0</v>
      </c>
      <c r="F47" s="9">
        <f t="shared" si="0"/>
        <v>8000000</v>
      </c>
      <c r="G47" s="9">
        <f>G48</f>
        <v>0</v>
      </c>
      <c r="H47" s="9">
        <f t="shared" si="0"/>
        <v>8000000</v>
      </c>
      <c r="I47" s="9">
        <f>I48</f>
        <v>0</v>
      </c>
      <c r="J47" s="9">
        <f t="shared" si="1"/>
        <v>8000000</v>
      </c>
      <c r="K47" s="9">
        <f>K48</f>
        <v>0</v>
      </c>
      <c r="L47" s="9">
        <f t="shared" si="1"/>
        <v>8000000</v>
      </c>
      <c r="M47" s="9">
        <f>M48</f>
        <v>0</v>
      </c>
      <c r="N47" s="9">
        <f t="shared" si="2"/>
        <v>8000000</v>
      </c>
      <c r="O47" s="9">
        <f>O48</f>
        <v>0</v>
      </c>
      <c r="P47" s="9">
        <f t="shared" si="3"/>
        <v>8000000</v>
      </c>
      <c r="Q47" s="9">
        <f>Q48</f>
        <v>0</v>
      </c>
      <c r="R47" s="9">
        <f t="shared" si="4"/>
        <v>8000000</v>
      </c>
    </row>
    <row r="48" spans="2:18" ht="34.5" customHeight="1">
      <c r="B48" s="10" t="s">
        <v>50</v>
      </c>
      <c r="C48" s="10" t="s">
        <v>51</v>
      </c>
      <c r="D48" s="11">
        <v>8000000</v>
      </c>
      <c r="E48" s="11"/>
      <c r="F48" s="11">
        <f t="shared" si="0"/>
        <v>8000000</v>
      </c>
      <c r="G48" s="11"/>
      <c r="H48" s="11">
        <f t="shared" si="0"/>
        <v>8000000</v>
      </c>
      <c r="I48" s="11"/>
      <c r="J48" s="11">
        <f t="shared" si="1"/>
        <v>8000000</v>
      </c>
      <c r="K48" s="11"/>
      <c r="L48" s="11">
        <f t="shared" si="1"/>
        <v>8000000</v>
      </c>
      <c r="M48" s="11"/>
      <c r="N48" s="11">
        <f t="shared" si="2"/>
        <v>8000000</v>
      </c>
      <c r="O48" s="11"/>
      <c r="P48" s="11">
        <f t="shared" si="3"/>
        <v>8000000</v>
      </c>
      <c r="Q48" s="11"/>
      <c r="R48" s="11">
        <f t="shared" si="4"/>
        <v>8000000</v>
      </c>
    </row>
    <row r="49" spans="1:18">
      <c r="B49" s="14" t="s">
        <v>52</v>
      </c>
      <c r="C49" s="15" t="s">
        <v>53</v>
      </c>
      <c r="D49" s="26">
        <f>SUM(D50,D146)</f>
        <v>3866447066</v>
      </c>
      <c r="E49" s="26">
        <f>SUM(E50,E146)</f>
        <v>568021217</v>
      </c>
      <c r="F49" s="26">
        <f t="shared" si="0"/>
        <v>4434468283</v>
      </c>
      <c r="G49" s="26">
        <f>SUM(G50,G146)</f>
        <v>2720877265.0599999</v>
      </c>
      <c r="H49" s="26">
        <f t="shared" si="0"/>
        <v>7155345548.0599995</v>
      </c>
      <c r="I49" s="26">
        <f>SUM(I50,I146)</f>
        <v>0</v>
      </c>
      <c r="J49" s="26">
        <f t="shared" si="1"/>
        <v>7155345548.0599995</v>
      </c>
      <c r="K49" s="26">
        <f>SUM(K50,K146)</f>
        <v>0</v>
      </c>
      <c r="L49" s="26">
        <f t="shared" si="1"/>
        <v>7155345548.0599995</v>
      </c>
      <c r="M49" s="26">
        <f>SUM(M50,M146)</f>
        <v>0</v>
      </c>
      <c r="N49" s="26">
        <f t="shared" si="2"/>
        <v>7155345548.0599995</v>
      </c>
      <c r="O49" s="26">
        <f>SUM(O50,O146)</f>
        <v>419078490</v>
      </c>
      <c r="P49" s="26">
        <f t="shared" si="3"/>
        <v>7574424038.0599995</v>
      </c>
      <c r="Q49" s="26">
        <f>SUM(Q50,Q146)</f>
        <v>1131796231.96</v>
      </c>
      <c r="R49" s="26">
        <f t="shared" si="4"/>
        <v>8706220270.0200005</v>
      </c>
    </row>
    <row r="50" spans="1:18" ht="49.5" customHeight="1">
      <c r="B50" s="14" t="s">
        <v>54</v>
      </c>
      <c r="C50" s="15" t="s">
        <v>55</v>
      </c>
      <c r="D50" s="27">
        <f>SUM(D51,D54,D101,D128,D144)</f>
        <v>3552426900</v>
      </c>
      <c r="E50" s="27">
        <f>SUM(E51,E54,E101,E128,E144)</f>
        <v>542449067</v>
      </c>
      <c r="F50" s="27">
        <f t="shared" si="0"/>
        <v>4094875967</v>
      </c>
      <c r="G50" s="27">
        <f>SUM(G51,G54,G101,G128,G144)</f>
        <v>2518631400</v>
      </c>
      <c r="H50" s="27">
        <f t="shared" si="0"/>
        <v>6613507367</v>
      </c>
      <c r="I50" s="27">
        <f>SUM(I51,I54,I101,I128,I144)</f>
        <v>0</v>
      </c>
      <c r="J50" s="27">
        <f t="shared" si="1"/>
        <v>6613507367</v>
      </c>
      <c r="K50" s="27">
        <f>SUM(K51,K54,K101,K128,K144)</f>
        <v>0</v>
      </c>
      <c r="L50" s="27">
        <f t="shared" si="1"/>
        <v>6613507367</v>
      </c>
      <c r="M50" s="27">
        <f>SUM(M51,M54,M101,M128,M144)</f>
        <v>0</v>
      </c>
      <c r="N50" s="27">
        <f t="shared" si="2"/>
        <v>6613507367</v>
      </c>
      <c r="O50" s="27">
        <f>SUM(O51,O54,O101,O128,O144)</f>
        <v>419078490</v>
      </c>
      <c r="P50" s="27">
        <f t="shared" si="3"/>
        <v>7032585857</v>
      </c>
      <c r="Q50" s="27">
        <f>SUM(Q51,Q54,Q101,Q128,Q144)</f>
        <v>1143617595</v>
      </c>
      <c r="R50" s="27">
        <f t="shared" si="4"/>
        <v>8176203452</v>
      </c>
    </row>
    <row r="51" spans="1:18" ht="36.75" customHeight="1">
      <c r="B51" s="14" t="s">
        <v>56</v>
      </c>
      <c r="C51" s="15" t="s">
        <v>57</v>
      </c>
      <c r="D51" s="26">
        <f>D52+D53</f>
        <v>639927900</v>
      </c>
      <c r="E51" s="26">
        <f>E52+E53</f>
        <v>191398000</v>
      </c>
      <c r="F51" s="26">
        <f t="shared" si="0"/>
        <v>831325900</v>
      </c>
      <c r="G51" s="26">
        <f>G52+G53</f>
        <v>0</v>
      </c>
      <c r="H51" s="26">
        <f t="shared" si="0"/>
        <v>831325900</v>
      </c>
      <c r="I51" s="26">
        <f>I52+I53</f>
        <v>0</v>
      </c>
      <c r="J51" s="26">
        <f t="shared" si="1"/>
        <v>831325900</v>
      </c>
      <c r="K51" s="26">
        <f>K52+K53</f>
        <v>0</v>
      </c>
      <c r="L51" s="26">
        <f t="shared" si="1"/>
        <v>831325900</v>
      </c>
      <c r="M51" s="26">
        <f>M52+M53</f>
        <v>0</v>
      </c>
      <c r="N51" s="26">
        <f t="shared" si="2"/>
        <v>831325900</v>
      </c>
      <c r="O51" s="26">
        <f>O52+O53</f>
        <v>0</v>
      </c>
      <c r="P51" s="26">
        <f t="shared" si="3"/>
        <v>831325900</v>
      </c>
      <c r="Q51" s="26">
        <f>Q52+Q53</f>
        <v>0</v>
      </c>
      <c r="R51" s="26">
        <f t="shared" si="4"/>
        <v>831325900</v>
      </c>
    </row>
    <row r="52" spans="1:18" ht="53.25" customHeight="1">
      <c r="A52" s="5">
        <v>906</v>
      </c>
      <c r="B52" s="16" t="s">
        <v>128</v>
      </c>
      <c r="C52" s="17" t="s">
        <v>58</v>
      </c>
      <c r="D52" s="36">
        <v>639927900</v>
      </c>
      <c r="E52" s="25"/>
      <c r="F52" s="25">
        <f t="shared" si="0"/>
        <v>639927900</v>
      </c>
      <c r="G52" s="25"/>
      <c r="H52" s="28">
        <f t="shared" si="0"/>
        <v>639927900</v>
      </c>
      <c r="I52" s="28"/>
      <c r="J52" s="28">
        <f t="shared" si="1"/>
        <v>639927900</v>
      </c>
      <c r="K52" s="28"/>
      <c r="L52" s="28">
        <f t="shared" si="1"/>
        <v>639927900</v>
      </c>
      <c r="M52" s="28"/>
      <c r="N52" s="28">
        <f t="shared" si="2"/>
        <v>639927900</v>
      </c>
      <c r="O52" s="28"/>
      <c r="P52" s="28">
        <f t="shared" si="3"/>
        <v>639927900</v>
      </c>
      <c r="Q52" s="28"/>
      <c r="R52" s="28">
        <f t="shared" si="4"/>
        <v>639927900</v>
      </c>
    </row>
    <row r="53" spans="1:18" ht="51" customHeight="1">
      <c r="A53" s="5">
        <v>906</v>
      </c>
      <c r="B53" s="16" t="s">
        <v>267</v>
      </c>
      <c r="C53" s="17" t="s">
        <v>59</v>
      </c>
      <c r="D53" s="28">
        <v>0</v>
      </c>
      <c r="E53" s="28">
        <v>191398000</v>
      </c>
      <c r="F53" s="28">
        <f t="shared" si="0"/>
        <v>191398000</v>
      </c>
      <c r="G53" s="28"/>
      <c r="H53" s="28">
        <f t="shared" si="0"/>
        <v>191398000</v>
      </c>
      <c r="I53" s="28"/>
      <c r="J53" s="28">
        <f t="shared" si="1"/>
        <v>191398000</v>
      </c>
      <c r="K53" s="28"/>
      <c r="L53" s="28">
        <f t="shared" si="1"/>
        <v>191398000</v>
      </c>
      <c r="M53" s="28"/>
      <c r="N53" s="28">
        <f t="shared" si="2"/>
        <v>191398000</v>
      </c>
      <c r="O53" s="28"/>
      <c r="P53" s="28">
        <f t="shared" si="3"/>
        <v>191398000</v>
      </c>
      <c r="Q53" s="28"/>
      <c r="R53" s="28">
        <f t="shared" si="4"/>
        <v>191398000</v>
      </c>
    </row>
    <row r="54" spans="1:18" ht="51.75" customHeight="1">
      <c r="B54" s="14" t="s">
        <v>60</v>
      </c>
      <c r="C54" s="15" t="s">
        <v>61</v>
      </c>
      <c r="D54" s="26">
        <f>SUM(D55:D90)</f>
        <v>305022800</v>
      </c>
      <c r="E54" s="26">
        <f>SUM(E55:E94)</f>
        <v>34853200</v>
      </c>
      <c r="F54" s="26">
        <f t="shared" si="0"/>
        <v>339876000</v>
      </c>
      <c r="G54" s="26">
        <f>SUM(G55:G97)</f>
        <v>983743500</v>
      </c>
      <c r="H54" s="26">
        <f t="shared" si="0"/>
        <v>1323619500</v>
      </c>
      <c r="I54" s="26">
        <f>SUM(I55:I97)</f>
        <v>11899000</v>
      </c>
      <c r="J54" s="26">
        <f t="shared" si="1"/>
        <v>1335518500</v>
      </c>
      <c r="K54" s="26">
        <f>SUM(K55:K97)</f>
        <v>0</v>
      </c>
      <c r="L54" s="26">
        <f t="shared" si="1"/>
        <v>1335518500</v>
      </c>
      <c r="M54" s="26">
        <f>SUM(M55:M97)</f>
        <v>0</v>
      </c>
      <c r="N54" s="26">
        <f t="shared" si="2"/>
        <v>1335518500</v>
      </c>
      <c r="O54" s="26">
        <f>SUM(O55:O100)</f>
        <v>566358940</v>
      </c>
      <c r="P54" s="26">
        <f t="shared" si="3"/>
        <v>1901877440</v>
      </c>
      <c r="Q54" s="26">
        <f>SUM(Q55:Q100)</f>
        <v>968878301</v>
      </c>
      <c r="R54" s="26">
        <f t="shared" si="4"/>
        <v>2870755741</v>
      </c>
    </row>
    <row r="55" spans="1:18" ht="63" hidden="1">
      <c r="A55" s="5">
        <v>906</v>
      </c>
      <c r="B55" s="16" t="s">
        <v>183</v>
      </c>
      <c r="C55" s="17" t="s">
        <v>184</v>
      </c>
      <c r="D55" s="28">
        <v>0</v>
      </c>
      <c r="E55" s="28">
        <v>0</v>
      </c>
      <c r="F55" s="28">
        <f t="shared" si="0"/>
        <v>0</v>
      </c>
      <c r="G55" s="28">
        <v>0</v>
      </c>
      <c r="H55" s="28">
        <f t="shared" si="0"/>
        <v>0</v>
      </c>
      <c r="I55" s="28"/>
      <c r="J55" s="28">
        <f t="shared" si="1"/>
        <v>0</v>
      </c>
      <c r="K55" s="28"/>
      <c r="L55" s="28">
        <f t="shared" si="1"/>
        <v>0</v>
      </c>
      <c r="M55" s="28"/>
      <c r="N55" s="28">
        <f t="shared" si="2"/>
        <v>0</v>
      </c>
      <c r="O55" s="28"/>
      <c r="P55" s="28">
        <f t="shared" si="3"/>
        <v>0</v>
      </c>
      <c r="Q55" s="28"/>
      <c r="R55" s="28">
        <f t="shared" si="4"/>
        <v>0</v>
      </c>
    </row>
    <row r="56" spans="1:18" ht="94.5" hidden="1">
      <c r="A56" s="5">
        <v>909</v>
      </c>
      <c r="B56" s="16" t="s">
        <v>185</v>
      </c>
      <c r="C56" s="17" t="s">
        <v>186</v>
      </c>
      <c r="D56" s="28">
        <v>0</v>
      </c>
      <c r="E56" s="28">
        <v>0</v>
      </c>
      <c r="F56" s="28">
        <f t="shared" si="0"/>
        <v>0</v>
      </c>
      <c r="G56" s="28">
        <v>0</v>
      </c>
      <c r="H56" s="28">
        <f t="shared" si="0"/>
        <v>0</v>
      </c>
      <c r="I56" s="28"/>
      <c r="J56" s="28">
        <f t="shared" si="1"/>
        <v>0</v>
      </c>
      <c r="K56" s="28"/>
      <c r="L56" s="28">
        <f t="shared" si="1"/>
        <v>0</v>
      </c>
      <c r="M56" s="28"/>
      <c r="N56" s="28">
        <f t="shared" si="2"/>
        <v>0</v>
      </c>
      <c r="O56" s="28"/>
      <c r="P56" s="28">
        <f t="shared" si="3"/>
        <v>0</v>
      </c>
      <c r="Q56" s="28"/>
      <c r="R56" s="28">
        <f t="shared" si="4"/>
        <v>0</v>
      </c>
    </row>
    <row r="57" spans="1:18" ht="36" customHeight="1">
      <c r="A57" s="5">
        <v>920</v>
      </c>
      <c r="B57" s="17" t="s">
        <v>172</v>
      </c>
      <c r="C57" s="17" t="s">
        <v>62</v>
      </c>
      <c r="D57" s="38">
        <v>39491800</v>
      </c>
      <c r="E57" s="28"/>
      <c r="F57" s="28">
        <f t="shared" si="0"/>
        <v>39491800</v>
      </c>
      <c r="G57" s="28"/>
      <c r="H57" s="28">
        <f t="shared" si="0"/>
        <v>39491800</v>
      </c>
      <c r="I57" s="28"/>
      <c r="J57" s="28">
        <f t="shared" si="1"/>
        <v>39491800</v>
      </c>
      <c r="K57" s="28"/>
      <c r="L57" s="28">
        <f t="shared" si="1"/>
        <v>39491800</v>
      </c>
      <c r="M57" s="28"/>
      <c r="N57" s="28">
        <f t="shared" si="2"/>
        <v>39491800</v>
      </c>
      <c r="O57" s="28"/>
      <c r="P57" s="28">
        <f t="shared" si="3"/>
        <v>39491800</v>
      </c>
      <c r="Q57" s="28"/>
      <c r="R57" s="28">
        <f t="shared" si="4"/>
        <v>39491800</v>
      </c>
    </row>
    <row r="58" spans="1:18" ht="65.25" customHeight="1">
      <c r="B58" s="16" t="s">
        <v>304</v>
      </c>
      <c r="C58" s="45" t="s">
        <v>305</v>
      </c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>
        <v>199894281</v>
      </c>
      <c r="R58" s="42">
        <f t="shared" si="4"/>
        <v>199894281</v>
      </c>
    </row>
    <row r="59" spans="1:18" ht="48.75" customHeight="1">
      <c r="A59" s="5">
        <v>905</v>
      </c>
      <c r="B59" s="16" t="s">
        <v>266</v>
      </c>
      <c r="C59" s="17" t="s">
        <v>63</v>
      </c>
      <c r="D59" s="28">
        <v>0</v>
      </c>
      <c r="E59" s="28">
        <v>0</v>
      </c>
      <c r="F59" s="28">
        <f t="shared" si="0"/>
        <v>0</v>
      </c>
      <c r="G59" s="28">
        <v>2000000</v>
      </c>
      <c r="H59" s="28">
        <f t="shared" si="0"/>
        <v>2000000</v>
      </c>
      <c r="I59" s="28"/>
      <c r="J59" s="28">
        <f t="shared" si="1"/>
        <v>2000000</v>
      </c>
      <c r="K59" s="28"/>
      <c r="L59" s="28">
        <f t="shared" si="1"/>
        <v>2000000</v>
      </c>
      <c r="M59" s="28"/>
      <c r="N59" s="28">
        <f t="shared" si="2"/>
        <v>2000000</v>
      </c>
      <c r="O59" s="28">
        <v>2500000</v>
      </c>
      <c r="P59" s="28">
        <f t="shared" si="3"/>
        <v>4500000</v>
      </c>
      <c r="Q59" s="28">
        <v>1537000</v>
      </c>
      <c r="R59" s="28">
        <f t="shared" si="4"/>
        <v>6037000</v>
      </c>
    </row>
    <row r="60" spans="1:18" ht="49.5" customHeight="1">
      <c r="B60" s="16" t="s">
        <v>280</v>
      </c>
      <c r="C60" s="17" t="s">
        <v>281</v>
      </c>
      <c r="D60" s="28">
        <v>0</v>
      </c>
      <c r="E60" s="28">
        <v>0</v>
      </c>
      <c r="F60" s="28">
        <f t="shared" si="0"/>
        <v>0</v>
      </c>
      <c r="G60" s="28">
        <v>0</v>
      </c>
      <c r="H60" s="28">
        <f t="shared" si="0"/>
        <v>0</v>
      </c>
      <c r="I60" s="28"/>
      <c r="J60" s="28">
        <f t="shared" si="1"/>
        <v>0</v>
      </c>
      <c r="K60" s="28"/>
      <c r="L60" s="28">
        <f t="shared" si="1"/>
        <v>0</v>
      </c>
      <c r="M60" s="28"/>
      <c r="N60" s="28">
        <f t="shared" si="2"/>
        <v>0</v>
      </c>
      <c r="O60" s="28">
        <v>7000000</v>
      </c>
      <c r="P60" s="28">
        <f t="shared" si="3"/>
        <v>7000000</v>
      </c>
      <c r="Q60" s="28">
        <v>8300000</v>
      </c>
      <c r="R60" s="28">
        <f t="shared" si="4"/>
        <v>15300000</v>
      </c>
    </row>
    <row r="61" spans="1:18" ht="47.25" hidden="1">
      <c r="B61" s="16" t="s">
        <v>64</v>
      </c>
      <c r="C61" s="17" t="s">
        <v>65</v>
      </c>
      <c r="D61" s="28">
        <v>0</v>
      </c>
      <c r="E61" s="28">
        <v>0</v>
      </c>
      <c r="F61" s="28">
        <f t="shared" si="0"/>
        <v>0</v>
      </c>
      <c r="G61" s="28">
        <v>0</v>
      </c>
      <c r="H61" s="28">
        <f t="shared" si="0"/>
        <v>0</v>
      </c>
      <c r="I61" s="28"/>
      <c r="J61" s="28">
        <f t="shared" si="1"/>
        <v>0</v>
      </c>
      <c r="K61" s="28"/>
      <c r="L61" s="28">
        <f t="shared" si="1"/>
        <v>0</v>
      </c>
      <c r="M61" s="28"/>
      <c r="N61" s="28">
        <f t="shared" si="2"/>
        <v>0</v>
      </c>
      <c r="O61" s="28"/>
      <c r="P61" s="28">
        <f t="shared" si="3"/>
        <v>0</v>
      </c>
      <c r="Q61" s="28"/>
      <c r="R61" s="28">
        <f t="shared" si="4"/>
        <v>0</v>
      </c>
    </row>
    <row r="62" spans="1:18" ht="97.5" customHeight="1">
      <c r="A62" s="5">
        <v>901</v>
      </c>
      <c r="B62" s="16" t="s">
        <v>129</v>
      </c>
      <c r="C62" s="17" t="s">
        <v>66</v>
      </c>
      <c r="D62" s="38">
        <v>76402000</v>
      </c>
      <c r="E62" s="28"/>
      <c r="F62" s="28">
        <f t="shared" si="0"/>
        <v>76402000</v>
      </c>
      <c r="G62" s="28"/>
      <c r="H62" s="28">
        <f t="shared" si="0"/>
        <v>76402000</v>
      </c>
      <c r="I62" s="28"/>
      <c r="J62" s="28">
        <f t="shared" si="1"/>
        <v>76402000</v>
      </c>
      <c r="K62" s="28"/>
      <c r="L62" s="28">
        <f t="shared" si="1"/>
        <v>76402000</v>
      </c>
      <c r="M62" s="28"/>
      <c r="N62" s="28">
        <f t="shared" si="2"/>
        <v>76402000</v>
      </c>
      <c r="O62" s="28"/>
      <c r="P62" s="28">
        <f t="shared" si="3"/>
        <v>76402000</v>
      </c>
      <c r="Q62" s="28"/>
      <c r="R62" s="28">
        <f t="shared" si="4"/>
        <v>76402000</v>
      </c>
    </row>
    <row r="63" spans="1:18" ht="262.5" customHeight="1">
      <c r="A63" s="5">
        <v>905</v>
      </c>
      <c r="B63" s="16" t="s">
        <v>268</v>
      </c>
      <c r="C63" s="17" t="s">
        <v>257</v>
      </c>
      <c r="D63" s="28">
        <v>0</v>
      </c>
      <c r="E63" s="28">
        <v>0</v>
      </c>
      <c r="F63" s="28">
        <f t="shared" si="0"/>
        <v>0</v>
      </c>
      <c r="G63" s="28">
        <v>41000000</v>
      </c>
      <c r="H63" s="28">
        <f t="shared" si="0"/>
        <v>41000000</v>
      </c>
      <c r="I63" s="28"/>
      <c r="J63" s="28">
        <f t="shared" si="1"/>
        <v>41000000</v>
      </c>
      <c r="K63" s="28"/>
      <c r="L63" s="28">
        <f t="shared" si="1"/>
        <v>41000000</v>
      </c>
      <c r="M63" s="28"/>
      <c r="N63" s="28">
        <f t="shared" si="2"/>
        <v>41000000</v>
      </c>
      <c r="O63" s="28">
        <v>18000000</v>
      </c>
      <c r="P63" s="28">
        <f t="shared" si="3"/>
        <v>59000000</v>
      </c>
      <c r="Q63" s="28">
        <v>15735000</v>
      </c>
      <c r="R63" s="28">
        <f t="shared" si="4"/>
        <v>74735000</v>
      </c>
    </row>
    <row r="64" spans="1:18" ht="94.5" hidden="1">
      <c r="B64" s="16" t="s">
        <v>187</v>
      </c>
      <c r="C64" s="17" t="s">
        <v>188</v>
      </c>
      <c r="D64" s="28">
        <v>0</v>
      </c>
      <c r="E64" s="28">
        <v>0</v>
      </c>
      <c r="F64" s="28">
        <f t="shared" si="0"/>
        <v>0</v>
      </c>
      <c r="G64" s="28">
        <v>0</v>
      </c>
      <c r="H64" s="28">
        <f t="shared" si="0"/>
        <v>0</v>
      </c>
      <c r="I64" s="28"/>
      <c r="J64" s="28">
        <f t="shared" si="1"/>
        <v>0</v>
      </c>
      <c r="K64" s="28"/>
      <c r="L64" s="28">
        <f t="shared" si="1"/>
        <v>0</v>
      </c>
      <c r="M64" s="28"/>
      <c r="N64" s="28">
        <f t="shared" si="2"/>
        <v>0</v>
      </c>
      <c r="O64" s="28"/>
      <c r="P64" s="28">
        <f t="shared" si="3"/>
        <v>0</v>
      </c>
      <c r="Q64" s="28"/>
      <c r="R64" s="28">
        <f t="shared" si="4"/>
        <v>0</v>
      </c>
    </row>
    <row r="65" spans="1:18" ht="126" hidden="1">
      <c r="B65" s="16" t="s">
        <v>67</v>
      </c>
      <c r="C65" s="17" t="s">
        <v>68</v>
      </c>
      <c r="D65" s="28">
        <v>0</v>
      </c>
      <c r="E65" s="28">
        <v>0</v>
      </c>
      <c r="F65" s="28">
        <f t="shared" si="0"/>
        <v>0</v>
      </c>
      <c r="G65" s="28">
        <v>0</v>
      </c>
      <c r="H65" s="28">
        <f t="shared" si="0"/>
        <v>0</v>
      </c>
      <c r="I65" s="28"/>
      <c r="J65" s="28">
        <f t="shared" si="1"/>
        <v>0</v>
      </c>
      <c r="K65" s="28"/>
      <c r="L65" s="28">
        <f t="shared" si="1"/>
        <v>0</v>
      </c>
      <c r="M65" s="28"/>
      <c r="N65" s="28">
        <f t="shared" si="2"/>
        <v>0</v>
      </c>
      <c r="O65" s="28"/>
      <c r="P65" s="28">
        <f t="shared" si="3"/>
        <v>0</v>
      </c>
      <c r="Q65" s="28"/>
      <c r="R65" s="28">
        <f t="shared" si="4"/>
        <v>0</v>
      </c>
    </row>
    <row r="66" spans="1:18" ht="51" customHeight="1">
      <c r="A66" s="5">
        <v>903</v>
      </c>
      <c r="B66" s="16" t="s">
        <v>234</v>
      </c>
      <c r="C66" s="17" t="s">
        <v>69</v>
      </c>
      <c r="D66" s="28">
        <v>0</v>
      </c>
      <c r="E66" s="28"/>
      <c r="F66" s="28">
        <f t="shared" si="0"/>
        <v>0</v>
      </c>
      <c r="G66" s="28">
        <v>74661100</v>
      </c>
      <c r="H66" s="28">
        <f t="shared" si="0"/>
        <v>74661100</v>
      </c>
      <c r="I66" s="28"/>
      <c r="J66" s="28">
        <f t="shared" si="1"/>
        <v>74661100</v>
      </c>
      <c r="K66" s="28"/>
      <c r="L66" s="28">
        <f t="shared" si="1"/>
        <v>74661100</v>
      </c>
      <c r="M66" s="28"/>
      <c r="N66" s="28">
        <f t="shared" si="2"/>
        <v>74661100</v>
      </c>
      <c r="O66" s="28"/>
      <c r="P66" s="28">
        <f t="shared" si="3"/>
        <v>74661100</v>
      </c>
      <c r="Q66" s="28"/>
      <c r="R66" s="28">
        <f t="shared" si="4"/>
        <v>74661100</v>
      </c>
    </row>
    <row r="67" spans="1:18" ht="48.75" customHeight="1">
      <c r="B67" s="16" t="s">
        <v>269</v>
      </c>
      <c r="C67" s="17" t="s">
        <v>70</v>
      </c>
      <c r="D67" s="28">
        <v>0</v>
      </c>
      <c r="E67" s="28">
        <v>0</v>
      </c>
      <c r="F67" s="28">
        <f t="shared" si="0"/>
        <v>0</v>
      </c>
      <c r="G67" s="28">
        <v>32917000</v>
      </c>
      <c r="H67" s="28">
        <f t="shared" si="0"/>
        <v>32917000</v>
      </c>
      <c r="I67" s="28"/>
      <c r="J67" s="28">
        <f t="shared" si="1"/>
        <v>32917000</v>
      </c>
      <c r="K67" s="28"/>
      <c r="L67" s="28">
        <f t="shared" si="1"/>
        <v>32917000</v>
      </c>
      <c r="M67" s="28"/>
      <c r="N67" s="28">
        <f t="shared" si="2"/>
        <v>32917000</v>
      </c>
      <c r="O67" s="28"/>
      <c r="P67" s="28">
        <f t="shared" si="3"/>
        <v>32917000</v>
      </c>
      <c r="Q67" s="28">
        <v>24231000</v>
      </c>
      <c r="R67" s="28">
        <f t="shared" si="4"/>
        <v>57148000</v>
      </c>
    </row>
    <row r="68" spans="1:18" ht="228.75" customHeight="1">
      <c r="A68" s="5">
        <v>905</v>
      </c>
      <c r="B68" s="16" t="s">
        <v>258</v>
      </c>
      <c r="C68" s="17" t="s">
        <v>306</v>
      </c>
      <c r="D68" s="28"/>
      <c r="E68" s="28"/>
      <c r="F68" s="28"/>
      <c r="G68" s="28">
        <v>6855000</v>
      </c>
      <c r="H68" s="28">
        <f t="shared" si="0"/>
        <v>6855000</v>
      </c>
      <c r="I68" s="28"/>
      <c r="J68" s="28">
        <f t="shared" si="1"/>
        <v>6855000</v>
      </c>
      <c r="K68" s="28"/>
      <c r="L68" s="28">
        <f t="shared" si="1"/>
        <v>6855000</v>
      </c>
      <c r="M68" s="28"/>
      <c r="N68" s="28">
        <f t="shared" si="2"/>
        <v>6855000</v>
      </c>
      <c r="O68" s="28"/>
      <c r="P68" s="28">
        <f t="shared" si="3"/>
        <v>6855000</v>
      </c>
      <c r="Q68" s="28"/>
      <c r="R68" s="28">
        <f t="shared" si="4"/>
        <v>6855000</v>
      </c>
    </row>
    <row r="69" spans="1:18" ht="94.5" hidden="1">
      <c r="B69" s="16" t="s">
        <v>71</v>
      </c>
      <c r="C69" s="17" t="s">
        <v>72</v>
      </c>
      <c r="D69" s="28">
        <v>0</v>
      </c>
      <c r="E69" s="28">
        <v>0</v>
      </c>
      <c r="F69" s="28">
        <f t="shared" si="0"/>
        <v>0</v>
      </c>
      <c r="G69" s="28">
        <v>0</v>
      </c>
      <c r="H69" s="28">
        <f t="shared" si="0"/>
        <v>0</v>
      </c>
      <c r="I69" s="28"/>
      <c r="J69" s="28">
        <f t="shared" si="1"/>
        <v>0</v>
      </c>
      <c r="K69" s="28"/>
      <c r="L69" s="28">
        <f t="shared" si="1"/>
        <v>0</v>
      </c>
      <c r="M69" s="28"/>
      <c r="N69" s="28">
        <f t="shared" si="2"/>
        <v>0</v>
      </c>
      <c r="O69" s="28"/>
      <c r="P69" s="28">
        <f t="shared" si="3"/>
        <v>0</v>
      </c>
      <c r="Q69" s="28"/>
      <c r="R69" s="28">
        <f t="shared" si="4"/>
        <v>0</v>
      </c>
    </row>
    <row r="70" spans="1:18" ht="47.25" hidden="1">
      <c r="B70" s="16" t="s">
        <v>73</v>
      </c>
      <c r="C70" s="17" t="s">
        <v>74</v>
      </c>
      <c r="D70" s="28">
        <v>0</v>
      </c>
      <c r="E70" s="28">
        <v>0</v>
      </c>
      <c r="F70" s="28">
        <f t="shared" si="0"/>
        <v>0</v>
      </c>
      <c r="G70" s="28">
        <v>0</v>
      </c>
      <c r="H70" s="28">
        <f t="shared" si="0"/>
        <v>0</v>
      </c>
      <c r="I70" s="28"/>
      <c r="J70" s="28">
        <f t="shared" si="1"/>
        <v>0</v>
      </c>
      <c r="K70" s="28"/>
      <c r="L70" s="28">
        <f t="shared" si="1"/>
        <v>0</v>
      </c>
      <c r="M70" s="28"/>
      <c r="N70" s="28">
        <f t="shared" si="2"/>
        <v>0</v>
      </c>
      <c r="O70" s="28"/>
      <c r="P70" s="28">
        <f t="shared" si="3"/>
        <v>0</v>
      </c>
      <c r="Q70" s="28"/>
      <c r="R70" s="28">
        <f t="shared" si="4"/>
        <v>0</v>
      </c>
    </row>
    <row r="71" spans="1:18" ht="102.75" customHeight="1">
      <c r="B71" s="16" t="s">
        <v>296</v>
      </c>
      <c r="C71" s="17" t="s">
        <v>75</v>
      </c>
      <c r="D71" s="28">
        <v>0</v>
      </c>
      <c r="E71" s="28">
        <v>0</v>
      </c>
      <c r="F71" s="28">
        <f t="shared" si="0"/>
        <v>0</v>
      </c>
      <c r="G71" s="28">
        <v>0</v>
      </c>
      <c r="H71" s="28">
        <f t="shared" si="0"/>
        <v>0</v>
      </c>
      <c r="I71" s="28"/>
      <c r="J71" s="28">
        <f t="shared" si="1"/>
        <v>0</v>
      </c>
      <c r="K71" s="28"/>
      <c r="L71" s="28">
        <f t="shared" si="1"/>
        <v>0</v>
      </c>
      <c r="M71" s="28"/>
      <c r="N71" s="28">
        <f t="shared" si="2"/>
        <v>0</v>
      </c>
      <c r="O71" s="28">
        <v>26655000</v>
      </c>
      <c r="P71" s="28">
        <f t="shared" si="3"/>
        <v>26655000</v>
      </c>
      <c r="Q71" s="28"/>
      <c r="R71" s="28">
        <f t="shared" si="4"/>
        <v>26655000</v>
      </c>
    </row>
    <row r="72" spans="1:18" ht="51.75" customHeight="1">
      <c r="A72" s="5">
        <v>903</v>
      </c>
      <c r="B72" s="16" t="s">
        <v>246</v>
      </c>
      <c r="C72" s="17" t="s">
        <v>76</v>
      </c>
      <c r="D72" s="28">
        <v>0</v>
      </c>
      <c r="E72" s="28">
        <v>0</v>
      </c>
      <c r="F72" s="28">
        <f t="shared" si="0"/>
        <v>0</v>
      </c>
      <c r="G72" s="28">
        <v>6863100</v>
      </c>
      <c r="H72" s="28">
        <f t="shared" si="0"/>
        <v>6863100</v>
      </c>
      <c r="I72" s="28"/>
      <c r="J72" s="28">
        <f t="shared" si="1"/>
        <v>6863100</v>
      </c>
      <c r="K72" s="28"/>
      <c r="L72" s="28">
        <f t="shared" si="1"/>
        <v>6863100</v>
      </c>
      <c r="M72" s="28"/>
      <c r="N72" s="28">
        <f t="shared" si="2"/>
        <v>6863100</v>
      </c>
      <c r="O72" s="28">
        <f>6783000+54696530+8421000</f>
        <v>69900530</v>
      </c>
      <c r="P72" s="28">
        <f t="shared" si="3"/>
        <v>76763630</v>
      </c>
      <c r="Q72" s="28">
        <f>8559100+24343000</f>
        <v>32902100</v>
      </c>
      <c r="R72" s="28">
        <f t="shared" si="4"/>
        <v>109665730</v>
      </c>
    </row>
    <row r="73" spans="1:18" ht="70.5" customHeight="1">
      <c r="A73" s="5">
        <v>901</v>
      </c>
      <c r="B73" s="16" t="s">
        <v>263</v>
      </c>
      <c r="C73" s="17" t="s">
        <v>77</v>
      </c>
      <c r="D73" s="28">
        <v>0</v>
      </c>
      <c r="E73" s="28">
        <v>0</v>
      </c>
      <c r="F73" s="28">
        <f t="shared" ref="F73:F79" si="5">D73+E73</f>
        <v>0</v>
      </c>
      <c r="G73" s="28">
        <v>60858500</v>
      </c>
      <c r="H73" s="28">
        <f t="shared" ref="H73:H81" si="6">F73+G73</f>
        <v>60858500</v>
      </c>
      <c r="I73" s="28"/>
      <c r="J73" s="28">
        <f t="shared" si="1"/>
        <v>60858500</v>
      </c>
      <c r="K73" s="28"/>
      <c r="L73" s="28">
        <f t="shared" si="1"/>
        <v>60858500</v>
      </c>
      <c r="M73" s="28"/>
      <c r="N73" s="28">
        <f t="shared" si="2"/>
        <v>60858500</v>
      </c>
      <c r="O73" s="28"/>
      <c r="P73" s="28">
        <f t="shared" si="3"/>
        <v>60858500</v>
      </c>
      <c r="Q73" s="28"/>
      <c r="R73" s="28">
        <f t="shared" si="4"/>
        <v>60858500</v>
      </c>
    </row>
    <row r="74" spans="1:18" ht="236.25">
      <c r="A74" s="5">
        <v>905</v>
      </c>
      <c r="B74" s="16" t="s">
        <v>264</v>
      </c>
      <c r="C74" s="17" t="s">
        <v>259</v>
      </c>
      <c r="D74" s="28">
        <v>0</v>
      </c>
      <c r="E74" s="28">
        <v>0</v>
      </c>
      <c r="F74" s="28">
        <f t="shared" si="5"/>
        <v>0</v>
      </c>
      <c r="G74" s="28">
        <v>240000000</v>
      </c>
      <c r="H74" s="28">
        <f t="shared" si="6"/>
        <v>240000000</v>
      </c>
      <c r="I74" s="28"/>
      <c r="J74" s="28">
        <f t="shared" si="1"/>
        <v>240000000</v>
      </c>
      <c r="K74" s="28"/>
      <c r="L74" s="28">
        <f t="shared" si="1"/>
        <v>240000000</v>
      </c>
      <c r="M74" s="28"/>
      <c r="N74" s="28">
        <f t="shared" si="2"/>
        <v>240000000</v>
      </c>
      <c r="O74" s="28">
        <v>120000000</v>
      </c>
      <c r="P74" s="28">
        <f t="shared" si="3"/>
        <v>360000000</v>
      </c>
      <c r="Q74" s="28">
        <f>49375668+624332</f>
        <v>50000000</v>
      </c>
      <c r="R74" s="28">
        <f t="shared" si="4"/>
        <v>410000000</v>
      </c>
    </row>
    <row r="75" spans="1:18" ht="181.5" customHeight="1">
      <c r="A75" s="5">
        <v>905</v>
      </c>
      <c r="B75" s="16" t="s">
        <v>265</v>
      </c>
      <c r="C75" s="17" t="s">
        <v>260</v>
      </c>
      <c r="D75" s="28">
        <v>0</v>
      </c>
      <c r="E75" s="28">
        <v>0</v>
      </c>
      <c r="F75" s="28">
        <f t="shared" si="5"/>
        <v>0</v>
      </c>
      <c r="G75" s="28">
        <v>5000000</v>
      </c>
      <c r="H75" s="28">
        <f t="shared" si="6"/>
        <v>5000000</v>
      </c>
      <c r="I75" s="28"/>
      <c r="J75" s="28">
        <f t="shared" ref="J75:J81" si="7">H75+I75</f>
        <v>5000000</v>
      </c>
      <c r="K75" s="28"/>
      <c r="L75" s="28">
        <f t="shared" ref="L75:L81" si="8">J75+K75</f>
        <v>5000000</v>
      </c>
      <c r="M75" s="28"/>
      <c r="N75" s="28">
        <f t="shared" ref="N75:N144" si="9">L75+M75</f>
        <v>5000000</v>
      </c>
      <c r="O75" s="28">
        <v>1000000</v>
      </c>
      <c r="P75" s="28">
        <f t="shared" ref="P75:P144" si="10">N75+O75</f>
        <v>6000000</v>
      </c>
      <c r="Q75" s="28">
        <v>200000</v>
      </c>
      <c r="R75" s="28">
        <f t="shared" ref="R75:R137" si="11">P75+Q75</f>
        <v>6200000</v>
      </c>
    </row>
    <row r="76" spans="1:18" ht="31.5">
      <c r="B76" s="16" t="s">
        <v>290</v>
      </c>
      <c r="C76" s="17" t="s">
        <v>78</v>
      </c>
      <c r="D76" s="28">
        <v>0</v>
      </c>
      <c r="E76" s="28">
        <v>0</v>
      </c>
      <c r="F76" s="28">
        <f t="shared" si="5"/>
        <v>0</v>
      </c>
      <c r="G76" s="28">
        <v>0</v>
      </c>
      <c r="H76" s="28">
        <f t="shared" si="6"/>
        <v>0</v>
      </c>
      <c r="I76" s="28"/>
      <c r="J76" s="28">
        <f t="shared" si="7"/>
        <v>0</v>
      </c>
      <c r="K76" s="28"/>
      <c r="L76" s="28">
        <f t="shared" si="8"/>
        <v>0</v>
      </c>
      <c r="M76" s="28"/>
      <c r="N76" s="28">
        <f t="shared" si="9"/>
        <v>0</v>
      </c>
      <c r="O76" s="28">
        <v>1400000</v>
      </c>
      <c r="P76" s="28">
        <f t="shared" si="10"/>
        <v>1400000</v>
      </c>
      <c r="Q76" s="28"/>
      <c r="R76" s="28">
        <f t="shared" si="11"/>
        <v>1400000</v>
      </c>
    </row>
    <row r="77" spans="1:18" ht="47.25" hidden="1">
      <c r="B77" s="16"/>
      <c r="C77" s="17" t="s">
        <v>189</v>
      </c>
      <c r="D77" s="28">
        <v>0</v>
      </c>
      <c r="E77" s="28">
        <v>0</v>
      </c>
      <c r="F77" s="28">
        <f t="shared" si="5"/>
        <v>0</v>
      </c>
      <c r="G77" s="28">
        <v>0</v>
      </c>
      <c r="H77" s="28">
        <f t="shared" si="6"/>
        <v>0</v>
      </c>
      <c r="I77" s="28"/>
      <c r="J77" s="28">
        <f t="shared" si="7"/>
        <v>0</v>
      </c>
      <c r="K77" s="28"/>
      <c r="L77" s="28">
        <f t="shared" si="8"/>
        <v>0</v>
      </c>
      <c r="M77" s="28"/>
      <c r="N77" s="28">
        <f t="shared" si="9"/>
        <v>0</v>
      </c>
      <c r="O77" s="28"/>
      <c r="P77" s="28">
        <f t="shared" si="10"/>
        <v>0</v>
      </c>
      <c r="Q77" s="28"/>
      <c r="R77" s="28">
        <f t="shared" si="11"/>
        <v>0</v>
      </c>
    </row>
    <row r="78" spans="1:18" ht="115.5" customHeight="1">
      <c r="A78" s="39" t="s">
        <v>261</v>
      </c>
      <c r="B78" s="16" t="s">
        <v>245</v>
      </c>
      <c r="C78" s="17" t="s">
        <v>79</v>
      </c>
      <c r="D78" s="28">
        <v>0</v>
      </c>
      <c r="E78" s="28">
        <v>0</v>
      </c>
      <c r="F78" s="28">
        <f t="shared" si="5"/>
        <v>0</v>
      </c>
      <c r="G78" s="28">
        <f>34530000+16600000</f>
        <v>51130000</v>
      </c>
      <c r="H78" s="28">
        <f t="shared" si="6"/>
        <v>51130000</v>
      </c>
      <c r="I78" s="28"/>
      <c r="J78" s="28">
        <f t="shared" si="7"/>
        <v>51130000</v>
      </c>
      <c r="K78" s="28"/>
      <c r="L78" s="28">
        <f t="shared" si="8"/>
        <v>51130000</v>
      </c>
      <c r="M78" s="28"/>
      <c r="N78" s="28">
        <f t="shared" si="9"/>
        <v>51130000</v>
      </c>
      <c r="O78" s="28">
        <f>-3780000+201210800</f>
        <v>197430800</v>
      </c>
      <c r="P78" s="28">
        <f t="shared" si="10"/>
        <v>248560800</v>
      </c>
      <c r="Q78" s="42">
        <f>-2870000+529474020</f>
        <v>526604020</v>
      </c>
      <c r="R78" s="28">
        <f t="shared" si="11"/>
        <v>775164820</v>
      </c>
    </row>
    <row r="79" spans="1:18" ht="50.25" customHeight="1">
      <c r="B79" s="16" t="s">
        <v>282</v>
      </c>
      <c r="C79" s="17" t="s">
        <v>283</v>
      </c>
      <c r="D79" s="28">
        <v>0</v>
      </c>
      <c r="E79" s="28">
        <v>0</v>
      </c>
      <c r="F79" s="28">
        <f t="shared" si="5"/>
        <v>0</v>
      </c>
      <c r="G79" s="28">
        <v>0</v>
      </c>
      <c r="H79" s="28">
        <f t="shared" si="6"/>
        <v>0</v>
      </c>
      <c r="I79" s="28"/>
      <c r="J79" s="28">
        <f t="shared" si="7"/>
        <v>0</v>
      </c>
      <c r="K79" s="28"/>
      <c r="L79" s="28">
        <f t="shared" si="8"/>
        <v>0</v>
      </c>
      <c r="M79" s="28"/>
      <c r="N79" s="28">
        <f t="shared" si="9"/>
        <v>0</v>
      </c>
      <c r="O79" s="28">
        <v>4090000</v>
      </c>
      <c r="P79" s="28">
        <f t="shared" si="10"/>
        <v>4090000</v>
      </c>
      <c r="Q79" s="28"/>
      <c r="R79" s="28">
        <f t="shared" si="11"/>
        <v>4090000</v>
      </c>
    </row>
    <row r="80" spans="1:18" ht="83.25" customHeight="1">
      <c r="A80" s="5">
        <v>905</v>
      </c>
      <c r="B80" s="16" t="s">
        <v>262</v>
      </c>
      <c r="C80" s="17" t="s">
        <v>80</v>
      </c>
      <c r="D80" s="28"/>
      <c r="E80" s="28"/>
      <c r="F80" s="28"/>
      <c r="G80" s="28">
        <v>26051000</v>
      </c>
      <c r="H80" s="28">
        <f t="shared" si="6"/>
        <v>26051000</v>
      </c>
      <c r="I80" s="28"/>
      <c r="J80" s="28">
        <f t="shared" si="7"/>
        <v>26051000</v>
      </c>
      <c r="K80" s="28"/>
      <c r="L80" s="28">
        <f t="shared" si="8"/>
        <v>26051000</v>
      </c>
      <c r="M80" s="28"/>
      <c r="N80" s="28">
        <f t="shared" si="9"/>
        <v>26051000</v>
      </c>
      <c r="O80" s="28"/>
      <c r="P80" s="28">
        <f t="shared" si="10"/>
        <v>26051000</v>
      </c>
      <c r="Q80" s="28">
        <v>16000000</v>
      </c>
      <c r="R80" s="28">
        <f t="shared" si="11"/>
        <v>42051000</v>
      </c>
    </row>
    <row r="81" spans="1:18" ht="196.5" customHeight="1">
      <c r="A81" s="5">
        <v>901</v>
      </c>
      <c r="B81" s="16" t="s">
        <v>130</v>
      </c>
      <c r="C81" s="17" t="s">
        <v>81</v>
      </c>
      <c r="D81" s="38">
        <v>189129000</v>
      </c>
      <c r="E81" s="28"/>
      <c r="F81" s="28">
        <f>D81+E81</f>
        <v>189129000</v>
      </c>
      <c r="G81" s="28"/>
      <c r="H81" s="28">
        <f t="shared" si="6"/>
        <v>189129000</v>
      </c>
      <c r="I81" s="28"/>
      <c r="J81" s="28">
        <f t="shared" si="7"/>
        <v>189129000</v>
      </c>
      <c r="K81" s="28"/>
      <c r="L81" s="28">
        <f t="shared" si="8"/>
        <v>189129000</v>
      </c>
      <c r="M81" s="28"/>
      <c r="N81" s="28">
        <f>L81+M81</f>
        <v>189129000</v>
      </c>
      <c r="O81" s="28"/>
      <c r="P81" s="28">
        <f>N81+O81</f>
        <v>189129000</v>
      </c>
      <c r="Q81" s="28"/>
      <c r="R81" s="28">
        <f>P81+Q81</f>
        <v>189129000</v>
      </c>
    </row>
    <row r="82" spans="1:18" ht="48.75" customHeight="1">
      <c r="B82" s="16" t="s">
        <v>300</v>
      </c>
      <c r="C82" s="17" t="s">
        <v>301</v>
      </c>
      <c r="D82" s="3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>
        <v>68579000</v>
      </c>
      <c r="R82" s="28">
        <f t="shared" si="11"/>
        <v>68579000</v>
      </c>
    </row>
    <row r="83" spans="1:18" ht="82.5" customHeight="1">
      <c r="A83" s="5">
        <v>934</v>
      </c>
      <c r="B83" s="16" t="s">
        <v>270</v>
      </c>
      <c r="C83" s="17" t="s">
        <v>82</v>
      </c>
      <c r="D83" s="28">
        <v>0</v>
      </c>
      <c r="E83" s="28">
        <v>0</v>
      </c>
      <c r="F83" s="28">
        <f t="shared" ref="F83:F90" si="12">D83+E83</f>
        <v>0</v>
      </c>
      <c r="G83" s="28">
        <v>3857000</v>
      </c>
      <c r="H83" s="28">
        <f t="shared" ref="H83:H90" si="13">F83+G83</f>
        <v>3857000</v>
      </c>
      <c r="I83" s="28"/>
      <c r="J83" s="28">
        <f t="shared" ref="J83:J91" si="14">H83+I83</f>
        <v>3857000</v>
      </c>
      <c r="K83" s="28"/>
      <c r="L83" s="28">
        <f t="shared" ref="L83:L91" si="15">J83+K83</f>
        <v>3857000</v>
      </c>
      <c r="M83" s="28"/>
      <c r="N83" s="28">
        <f t="shared" ref="N83:N91" si="16">L83+M83</f>
        <v>3857000</v>
      </c>
      <c r="O83" s="28">
        <v>1653000</v>
      </c>
      <c r="P83" s="28">
        <f t="shared" ref="P83:P91" si="17">N83+O83</f>
        <v>5510000</v>
      </c>
      <c r="Q83" s="28"/>
      <c r="R83" s="28">
        <f t="shared" ref="R83:R91" si="18">P83+Q83</f>
        <v>5510000</v>
      </c>
    </row>
    <row r="84" spans="1:18" ht="63" hidden="1">
      <c r="B84" s="16" t="s">
        <v>83</v>
      </c>
      <c r="C84" s="17" t="s">
        <v>84</v>
      </c>
      <c r="D84" s="28">
        <v>0</v>
      </c>
      <c r="E84" s="28">
        <v>0</v>
      </c>
      <c r="F84" s="28">
        <f t="shared" si="12"/>
        <v>0</v>
      </c>
      <c r="G84" s="28">
        <v>0</v>
      </c>
      <c r="H84" s="28">
        <f t="shared" si="13"/>
        <v>0</v>
      </c>
      <c r="I84" s="28"/>
      <c r="J84" s="28">
        <f t="shared" si="14"/>
        <v>0</v>
      </c>
      <c r="K84" s="28"/>
      <c r="L84" s="28">
        <f t="shared" si="15"/>
        <v>0</v>
      </c>
      <c r="M84" s="28"/>
      <c r="N84" s="28">
        <f t="shared" si="16"/>
        <v>0</v>
      </c>
      <c r="O84" s="28"/>
      <c r="P84" s="28">
        <f t="shared" si="17"/>
        <v>0</v>
      </c>
      <c r="Q84" s="28"/>
      <c r="R84" s="28">
        <f t="shared" si="18"/>
        <v>0</v>
      </c>
    </row>
    <row r="85" spans="1:18" ht="82.5" customHeight="1">
      <c r="B85" s="16" t="s">
        <v>307</v>
      </c>
      <c r="C85" s="17" t="s">
        <v>190</v>
      </c>
      <c r="D85" s="28">
        <v>0</v>
      </c>
      <c r="E85" s="28">
        <v>0</v>
      </c>
      <c r="F85" s="28">
        <f t="shared" si="12"/>
        <v>0</v>
      </c>
      <c r="G85" s="28">
        <v>0</v>
      </c>
      <c r="H85" s="28">
        <f t="shared" si="13"/>
        <v>0</v>
      </c>
      <c r="I85" s="28"/>
      <c r="J85" s="28">
        <f t="shared" si="14"/>
        <v>0</v>
      </c>
      <c r="K85" s="28"/>
      <c r="L85" s="28">
        <f t="shared" si="15"/>
        <v>0</v>
      </c>
      <c r="M85" s="28"/>
      <c r="N85" s="28">
        <f t="shared" si="16"/>
        <v>0</v>
      </c>
      <c r="O85" s="28">
        <v>1080310</v>
      </c>
      <c r="P85" s="28">
        <f t="shared" si="17"/>
        <v>1080310</v>
      </c>
      <c r="Q85" s="28"/>
      <c r="R85" s="28">
        <f t="shared" si="18"/>
        <v>1080310</v>
      </c>
    </row>
    <row r="86" spans="1:18" ht="49.5" customHeight="1">
      <c r="B86" s="16" t="s">
        <v>291</v>
      </c>
      <c r="C86" s="17" t="s">
        <v>85</v>
      </c>
      <c r="D86" s="28">
        <v>0</v>
      </c>
      <c r="E86" s="28">
        <v>0</v>
      </c>
      <c r="F86" s="28">
        <f t="shared" si="12"/>
        <v>0</v>
      </c>
      <c r="G86" s="28">
        <v>0</v>
      </c>
      <c r="H86" s="28">
        <f t="shared" si="13"/>
        <v>0</v>
      </c>
      <c r="I86" s="28"/>
      <c r="J86" s="28">
        <f t="shared" si="14"/>
        <v>0</v>
      </c>
      <c r="K86" s="28"/>
      <c r="L86" s="28">
        <f t="shared" si="15"/>
        <v>0</v>
      </c>
      <c r="M86" s="28"/>
      <c r="N86" s="28">
        <f t="shared" si="16"/>
        <v>0</v>
      </c>
      <c r="O86" s="28">
        <v>9313400</v>
      </c>
      <c r="P86" s="28">
        <f t="shared" si="17"/>
        <v>9313400</v>
      </c>
      <c r="Q86" s="28"/>
      <c r="R86" s="28">
        <f t="shared" si="18"/>
        <v>9313400</v>
      </c>
    </row>
    <row r="87" spans="1:18" ht="63" hidden="1">
      <c r="B87" s="16" t="s">
        <v>86</v>
      </c>
      <c r="C87" s="17" t="s">
        <v>87</v>
      </c>
      <c r="D87" s="28">
        <v>0</v>
      </c>
      <c r="E87" s="28">
        <v>0</v>
      </c>
      <c r="F87" s="28">
        <f t="shared" si="12"/>
        <v>0</v>
      </c>
      <c r="G87" s="28">
        <v>0</v>
      </c>
      <c r="H87" s="28">
        <f t="shared" si="13"/>
        <v>0</v>
      </c>
      <c r="I87" s="28"/>
      <c r="J87" s="28">
        <f t="shared" si="14"/>
        <v>0</v>
      </c>
      <c r="K87" s="28"/>
      <c r="L87" s="28">
        <f t="shared" si="15"/>
        <v>0</v>
      </c>
      <c r="M87" s="28"/>
      <c r="N87" s="28">
        <f t="shared" si="16"/>
        <v>0</v>
      </c>
      <c r="O87" s="28"/>
      <c r="P87" s="28">
        <f t="shared" si="17"/>
        <v>0</v>
      </c>
      <c r="Q87" s="28"/>
      <c r="R87" s="28">
        <f t="shared" si="18"/>
        <v>0</v>
      </c>
    </row>
    <row r="88" spans="1:18" ht="83.25" customHeight="1">
      <c r="A88" s="5">
        <v>901</v>
      </c>
      <c r="B88" s="16" t="s">
        <v>225</v>
      </c>
      <c r="C88" s="17" t="s">
        <v>224</v>
      </c>
      <c r="D88" s="28">
        <v>0</v>
      </c>
      <c r="E88" s="28">
        <v>17088100</v>
      </c>
      <c r="F88" s="28">
        <f t="shared" si="12"/>
        <v>17088100</v>
      </c>
      <c r="G88" s="28"/>
      <c r="H88" s="28">
        <f t="shared" si="13"/>
        <v>17088100</v>
      </c>
      <c r="I88" s="28"/>
      <c r="J88" s="28">
        <f t="shared" si="14"/>
        <v>17088100</v>
      </c>
      <c r="K88" s="28"/>
      <c r="L88" s="28">
        <f t="shared" si="15"/>
        <v>17088100</v>
      </c>
      <c r="M88" s="28"/>
      <c r="N88" s="28">
        <f t="shared" si="16"/>
        <v>17088100</v>
      </c>
      <c r="O88" s="28"/>
      <c r="P88" s="28">
        <f t="shared" si="17"/>
        <v>17088100</v>
      </c>
      <c r="Q88" s="28"/>
      <c r="R88" s="28">
        <f t="shared" si="18"/>
        <v>17088100</v>
      </c>
    </row>
    <row r="89" spans="1:18" ht="47.25" hidden="1">
      <c r="B89" s="18" t="s">
        <v>191</v>
      </c>
      <c r="C89" s="19" t="s">
        <v>192</v>
      </c>
      <c r="D89" s="28">
        <v>0</v>
      </c>
      <c r="E89" s="28">
        <v>0</v>
      </c>
      <c r="F89" s="28">
        <f t="shared" si="12"/>
        <v>0</v>
      </c>
      <c r="G89" s="28">
        <v>0</v>
      </c>
      <c r="H89" s="28">
        <f t="shared" si="13"/>
        <v>0</v>
      </c>
      <c r="I89" s="28"/>
      <c r="J89" s="28">
        <f t="shared" si="14"/>
        <v>0</v>
      </c>
      <c r="K89" s="28"/>
      <c r="L89" s="28">
        <f t="shared" si="15"/>
        <v>0</v>
      </c>
      <c r="M89" s="28"/>
      <c r="N89" s="28">
        <f t="shared" si="16"/>
        <v>0</v>
      </c>
      <c r="O89" s="28"/>
      <c r="P89" s="28">
        <f t="shared" si="17"/>
        <v>0</v>
      </c>
      <c r="Q89" s="28"/>
      <c r="R89" s="28">
        <f t="shared" si="18"/>
        <v>0</v>
      </c>
    </row>
    <row r="90" spans="1:18" ht="230.25" customHeight="1">
      <c r="A90" s="5">
        <v>927</v>
      </c>
      <c r="B90" s="20" t="s">
        <v>243</v>
      </c>
      <c r="C90" s="21" t="s">
        <v>88</v>
      </c>
      <c r="D90" s="28">
        <v>0</v>
      </c>
      <c r="E90" s="28">
        <v>0</v>
      </c>
      <c r="F90" s="28">
        <f t="shared" si="12"/>
        <v>0</v>
      </c>
      <c r="G90" s="28">
        <v>9729500</v>
      </c>
      <c r="H90" s="28">
        <f t="shared" si="13"/>
        <v>9729500</v>
      </c>
      <c r="I90" s="28"/>
      <c r="J90" s="28">
        <f t="shared" si="14"/>
        <v>9729500</v>
      </c>
      <c r="K90" s="28"/>
      <c r="L90" s="28">
        <f t="shared" si="15"/>
        <v>9729500</v>
      </c>
      <c r="M90" s="28"/>
      <c r="N90" s="28">
        <f t="shared" si="16"/>
        <v>9729500</v>
      </c>
      <c r="O90" s="28"/>
      <c r="P90" s="28">
        <f t="shared" si="17"/>
        <v>9729500</v>
      </c>
      <c r="Q90" s="28"/>
      <c r="R90" s="28">
        <f t="shared" si="18"/>
        <v>9729500</v>
      </c>
    </row>
    <row r="91" spans="1:18" ht="131.25" customHeight="1">
      <c r="A91" s="5">
        <v>909</v>
      </c>
      <c r="B91" s="20" t="s">
        <v>273</v>
      </c>
      <c r="C91" s="21" t="s">
        <v>274</v>
      </c>
      <c r="D91" s="28"/>
      <c r="E91" s="28"/>
      <c r="F91" s="28"/>
      <c r="G91" s="28"/>
      <c r="H91" s="28"/>
      <c r="I91" s="28">
        <v>11899000</v>
      </c>
      <c r="J91" s="28">
        <f t="shared" si="14"/>
        <v>11899000</v>
      </c>
      <c r="K91" s="28"/>
      <c r="L91" s="28">
        <f t="shared" si="15"/>
        <v>11899000</v>
      </c>
      <c r="M91" s="28"/>
      <c r="N91" s="28">
        <f t="shared" si="16"/>
        <v>11899000</v>
      </c>
      <c r="O91" s="28"/>
      <c r="P91" s="28">
        <f t="shared" si="17"/>
        <v>11899000</v>
      </c>
      <c r="Q91" s="28"/>
      <c r="R91" s="28">
        <f t="shared" si="18"/>
        <v>11899000</v>
      </c>
    </row>
    <row r="92" spans="1:18" ht="69" customHeight="1">
      <c r="B92" s="20" t="s">
        <v>302</v>
      </c>
      <c r="C92" s="21" t="s">
        <v>303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>
        <v>24895900</v>
      </c>
      <c r="R92" s="28">
        <f t="shared" si="11"/>
        <v>24895900</v>
      </c>
    </row>
    <row r="93" spans="1:18" ht="117.75" customHeight="1">
      <c r="A93" s="5">
        <v>901</v>
      </c>
      <c r="B93" s="20" t="s">
        <v>226</v>
      </c>
      <c r="C93" s="21" t="s">
        <v>227</v>
      </c>
      <c r="D93" s="28"/>
      <c r="E93" s="28">
        <v>12308600</v>
      </c>
      <c r="F93" s="28">
        <f>D93+E93</f>
        <v>12308600</v>
      </c>
      <c r="G93" s="28"/>
      <c r="H93" s="28">
        <f>F93+G93</f>
        <v>12308600</v>
      </c>
      <c r="I93" s="28"/>
      <c r="J93" s="28">
        <f>H93+I93</f>
        <v>12308600</v>
      </c>
      <c r="K93" s="28"/>
      <c r="L93" s="28">
        <f>J93+K93</f>
        <v>12308600</v>
      </c>
      <c r="M93" s="28"/>
      <c r="N93" s="28">
        <f t="shared" si="9"/>
        <v>12308600</v>
      </c>
      <c r="O93" s="28"/>
      <c r="P93" s="28">
        <f t="shared" si="10"/>
        <v>12308600</v>
      </c>
      <c r="Q93" s="28"/>
      <c r="R93" s="28">
        <f t="shared" si="11"/>
        <v>12308600</v>
      </c>
    </row>
    <row r="94" spans="1:18" ht="69" customHeight="1">
      <c r="A94" s="5">
        <v>901</v>
      </c>
      <c r="B94" s="20" t="s">
        <v>228</v>
      </c>
      <c r="C94" s="21" t="s">
        <v>229</v>
      </c>
      <c r="D94" s="28"/>
      <c r="E94" s="28">
        <v>5456500</v>
      </c>
      <c r="F94" s="28">
        <f>D94+E94</f>
        <v>5456500</v>
      </c>
      <c r="G94" s="28"/>
      <c r="H94" s="28">
        <f>F94+G94</f>
        <v>5456500</v>
      </c>
      <c r="I94" s="28"/>
      <c r="J94" s="28">
        <f>H94+I94</f>
        <v>5456500</v>
      </c>
      <c r="K94" s="28"/>
      <c r="L94" s="28">
        <f>J94+K94</f>
        <v>5456500</v>
      </c>
      <c r="M94" s="28"/>
      <c r="N94" s="28">
        <f t="shared" si="9"/>
        <v>5456500</v>
      </c>
      <c r="O94" s="28"/>
      <c r="P94" s="28">
        <f t="shared" si="10"/>
        <v>5456500</v>
      </c>
      <c r="Q94" s="28"/>
      <c r="R94" s="28">
        <f t="shared" si="11"/>
        <v>5456500</v>
      </c>
    </row>
    <row r="95" spans="1:18" ht="49.5" customHeight="1">
      <c r="A95" s="5">
        <v>901</v>
      </c>
      <c r="B95" s="20" t="s">
        <v>248</v>
      </c>
      <c r="C95" s="21" t="s">
        <v>247</v>
      </c>
      <c r="D95" s="28"/>
      <c r="E95" s="28"/>
      <c r="F95" s="28"/>
      <c r="G95" s="28">
        <v>14179300</v>
      </c>
      <c r="H95" s="28">
        <f>F95+G95</f>
        <v>14179300</v>
      </c>
      <c r="I95" s="28"/>
      <c r="J95" s="28">
        <f>H95+I95</f>
        <v>14179300</v>
      </c>
      <c r="K95" s="28"/>
      <c r="L95" s="28">
        <f>J95+K95</f>
        <v>14179300</v>
      </c>
      <c r="M95" s="28"/>
      <c r="N95" s="28">
        <f t="shared" si="9"/>
        <v>14179300</v>
      </c>
      <c r="O95" s="28"/>
      <c r="P95" s="28">
        <f t="shared" si="10"/>
        <v>14179300</v>
      </c>
      <c r="Q95" s="28"/>
      <c r="R95" s="28">
        <f t="shared" si="11"/>
        <v>14179300</v>
      </c>
    </row>
    <row r="96" spans="1:18" ht="98.25" customHeight="1">
      <c r="B96" s="20" t="s">
        <v>292</v>
      </c>
      <c r="C96" s="21" t="s">
        <v>293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>
        <v>7750000</v>
      </c>
      <c r="P96" s="28">
        <f t="shared" si="10"/>
        <v>7750000</v>
      </c>
      <c r="Q96" s="28"/>
      <c r="R96" s="28">
        <f t="shared" si="11"/>
        <v>7750000</v>
      </c>
    </row>
    <row r="97" spans="1:18" ht="50.25" customHeight="1">
      <c r="A97" s="5">
        <v>903</v>
      </c>
      <c r="B97" s="20" t="s">
        <v>249</v>
      </c>
      <c r="C97" s="21" t="s">
        <v>250</v>
      </c>
      <c r="D97" s="28"/>
      <c r="E97" s="28"/>
      <c r="F97" s="28"/>
      <c r="G97" s="28">
        <v>408642000</v>
      </c>
      <c r="H97" s="28">
        <f>F97+G97</f>
        <v>408642000</v>
      </c>
      <c r="I97" s="28"/>
      <c r="J97" s="28">
        <f>H97+I97</f>
        <v>408642000</v>
      </c>
      <c r="K97" s="28"/>
      <c r="L97" s="28">
        <f>J97+K97</f>
        <v>408642000</v>
      </c>
      <c r="M97" s="28"/>
      <c r="N97" s="28">
        <f t="shared" si="9"/>
        <v>408642000</v>
      </c>
      <c r="O97" s="28"/>
      <c r="P97" s="28">
        <f t="shared" si="10"/>
        <v>408642000</v>
      </c>
      <c r="Q97" s="28"/>
      <c r="R97" s="28">
        <f t="shared" si="11"/>
        <v>408642000</v>
      </c>
    </row>
    <row r="98" spans="1:18" ht="67.5" customHeight="1">
      <c r="B98" s="20" t="s">
        <v>288</v>
      </c>
      <c r="C98" s="21" t="s">
        <v>289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>
        <v>79138400</v>
      </c>
      <c r="P98" s="28">
        <f t="shared" si="10"/>
        <v>79138400</v>
      </c>
      <c r="Q98" s="28"/>
      <c r="R98" s="28">
        <f t="shared" si="11"/>
        <v>79138400</v>
      </c>
    </row>
    <row r="99" spans="1:18" ht="50.25" customHeight="1">
      <c r="B99" s="20" t="s">
        <v>284</v>
      </c>
      <c r="C99" s="21" t="s">
        <v>286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>
        <v>10929000</v>
      </c>
      <c r="P99" s="28">
        <f t="shared" si="10"/>
        <v>10929000</v>
      </c>
      <c r="Q99" s="28"/>
      <c r="R99" s="28">
        <f t="shared" si="11"/>
        <v>10929000</v>
      </c>
    </row>
    <row r="100" spans="1:18" ht="50.25" customHeight="1">
      <c r="B100" s="20" t="s">
        <v>285</v>
      </c>
      <c r="C100" s="21" t="s">
        <v>287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>
        <v>8518500</v>
      </c>
      <c r="P100" s="28">
        <f t="shared" si="10"/>
        <v>8518500</v>
      </c>
      <c r="Q100" s="28"/>
      <c r="R100" s="28">
        <f t="shared" si="11"/>
        <v>8518500</v>
      </c>
    </row>
    <row r="101" spans="1:18" ht="35.25" customHeight="1">
      <c r="B101" s="14" t="s">
        <v>89</v>
      </c>
      <c r="C101" s="15" t="s">
        <v>90</v>
      </c>
      <c r="D101" s="29">
        <f>SUM(D102:D127)</f>
        <v>2598067400</v>
      </c>
      <c r="E101" s="29">
        <f>SUM(E102:E127)</f>
        <v>222661900</v>
      </c>
      <c r="F101" s="29">
        <f t="shared" ref="F101:F137" si="19">D101+E101</f>
        <v>2820729300</v>
      </c>
      <c r="G101" s="29">
        <f>SUM(G102:G127)</f>
        <v>5884300</v>
      </c>
      <c r="H101" s="29">
        <f t="shared" ref="H101:H137" si="20">F101+G101</f>
        <v>2826613600</v>
      </c>
      <c r="I101" s="29">
        <f>SUM(I102:I127)</f>
        <v>0</v>
      </c>
      <c r="J101" s="29">
        <f t="shared" ref="J101:J137" si="21">H101+I101</f>
        <v>2826613600</v>
      </c>
      <c r="K101" s="29">
        <f>SUM(K102:K127)</f>
        <v>0</v>
      </c>
      <c r="L101" s="29">
        <f t="shared" ref="L101:L137" si="22">J101+K101</f>
        <v>2826613600</v>
      </c>
      <c r="M101" s="29">
        <f>SUM(M102:M127)</f>
        <v>0</v>
      </c>
      <c r="N101" s="29">
        <f t="shared" si="9"/>
        <v>2826613600</v>
      </c>
      <c r="O101" s="29">
        <f>SUM(O102:O127)</f>
        <v>-157153900</v>
      </c>
      <c r="P101" s="29">
        <f t="shared" si="10"/>
        <v>2669459700</v>
      </c>
      <c r="Q101" s="29">
        <f>SUM(Q102:Q127)</f>
        <v>-142020700</v>
      </c>
      <c r="R101" s="29">
        <f t="shared" si="11"/>
        <v>2527439000</v>
      </c>
    </row>
    <row r="102" spans="1:18" ht="51" customHeight="1">
      <c r="A102" s="5">
        <v>909</v>
      </c>
      <c r="B102" s="16" t="s">
        <v>131</v>
      </c>
      <c r="C102" s="17" t="s">
        <v>91</v>
      </c>
      <c r="D102" s="38">
        <v>1011755200</v>
      </c>
      <c r="E102" s="28"/>
      <c r="F102" s="28">
        <f t="shared" si="19"/>
        <v>1011755200</v>
      </c>
      <c r="G102" s="28"/>
      <c r="H102" s="28">
        <f t="shared" si="20"/>
        <v>1011755200</v>
      </c>
      <c r="I102" s="28"/>
      <c r="J102" s="28">
        <f t="shared" si="21"/>
        <v>1011755200</v>
      </c>
      <c r="K102" s="28"/>
      <c r="L102" s="28">
        <f t="shared" si="22"/>
        <v>1011755200</v>
      </c>
      <c r="M102" s="28"/>
      <c r="N102" s="28">
        <f t="shared" si="9"/>
        <v>1011755200</v>
      </c>
      <c r="O102" s="28"/>
      <c r="P102" s="28">
        <f t="shared" si="10"/>
        <v>1011755200</v>
      </c>
      <c r="Q102" s="28">
        <v>-162550200</v>
      </c>
      <c r="R102" s="28">
        <f t="shared" si="11"/>
        <v>849205000</v>
      </c>
    </row>
    <row r="103" spans="1:18" ht="63" hidden="1">
      <c r="B103" s="16" t="s">
        <v>193</v>
      </c>
      <c r="C103" s="17" t="s">
        <v>92</v>
      </c>
      <c r="D103" s="28">
        <v>0</v>
      </c>
      <c r="E103" s="28"/>
      <c r="F103" s="28">
        <f t="shared" si="19"/>
        <v>0</v>
      </c>
      <c r="G103" s="28"/>
      <c r="H103" s="28">
        <f t="shared" si="20"/>
        <v>0</v>
      </c>
      <c r="I103" s="28"/>
      <c r="J103" s="28">
        <f t="shared" si="21"/>
        <v>0</v>
      </c>
      <c r="K103" s="28"/>
      <c r="L103" s="28">
        <f t="shared" si="22"/>
        <v>0</v>
      </c>
      <c r="M103" s="28"/>
      <c r="N103" s="28">
        <f t="shared" si="9"/>
        <v>0</v>
      </c>
      <c r="O103" s="28"/>
      <c r="P103" s="28">
        <f t="shared" si="10"/>
        <v>0</v>
      </c>
      <c r="Q103" s="28"/>
      <c r="R103" s="28">
        <f t="shared" si="11"/>
        <v>0</v>
      </c>
    </row>
    <row r="104" spans="1:18" ht="51.75" customHeight="1">
      <c r="A104" s="5">
        <v>920</v>
      </c>
      <c r="B104" s="16" t="s">
        <v>132</v>
      </c>
      <c r="C104" s="17" t="s">
        <v>93</v>
      </c>
      <c r="D104" s="38">
        <v>50676000</v>
      </c>
      <c r="E104" s="28"/>
      <c r="F104" s="28">
        <f t="shared" si="19"/>
        <v>50676000</v>
      </c>
      <c r="G104" s="28"/>
      <c r="H104" s="28">
        <f t="shared" si="20"/>
        <v>50676000</v>
      </c>
      <c r="I104" s="28"/>
      <c r="J104" s="28">
        <f t="shared" si="21"/>
        <v>50676000</v>
      </c>
      <c r="K104" s="28"/>
      <c r="L104" s="28">
        <f t="shared" si="22"/>
        <v>50676000</v>
      </c>
      <c r="M104" s="28"/>
      <c r="N104" s="28">
        <f t="shared" si="9"/>
        <v>50676000</v>
      </c>
      <c r="O104" s="28"/>
      <c r="P104" s="28">
        <f t="shared" si="10"/>
        <v>50676000</v>
      </c>
      <c r="Q104" s="28">
        <v>3345000</v>
      </c>
      <c r="R104" s="28">
        <f t="shared" si="11"/>
        <v>54021000</v>
      </c>
    </row>
    <row r="105" spans="1:18" ht="81.75" customHeight="1">
      <c r="A105" s="5">
        <v>909</v>
      </c>
      <c r="B105" s="16" t="s">
        <v>133</v>
      </c>
      <c r="C105" s="17" t="s">
        <v>94</v>
      </c>
      <c r="D105" s="38">
        <v>80737500</v>
      </c>
      <c r="E105" s="28"/>
      <c r="F105" s="28">
        <f t="shared" si="19"/>
        <v>80737500</v>
      </c>
      <c r="G105" s="28"/>
      <c r="H105" s="28">
        <f t="shared" si="20"/>
        <v>80737500</v>
      </c>
      <c r="I105" s="28"/>
      <c r="J105" s="28">
        <f t="shared" si="21"/>
        <v>80737500</v>
      </c>
      <c r="K105" s="28"/>
      <c r="L105" s="28">
        <f t="shared" si="22"/>
        <v>80737500</v>
      </c>
      <c r="M105" s="28"/>
      <c r="N105" s="28">
        <f t="shared" si="9"/>
        <v>80737500</v>
      </c>
      <c r="O105" s="28"/>
      <c r="P105" s="28">
        <f t="shared" si="10"/>
        <v>80737500</v>
      </c>
      <c r="Q105" s="28"/>
      <c r="R105" s="28">
        <f t="shared" si="11"/>
        <v>80737500</v>
      </c>
    </row>
    <row r="106" spans="1:18" ht="50.25" customHeight="1">
      <c r="A106" s="5">
        <v>940</v>
      </c>
      <c r="B106" s="16" t="s">
        <v>134</v>
      </c>
      <c r="C106" s="17" t="s">
        <v>95</v>
      </c>
      <c r="D106" s="38">
        <v>190300</v>
      </c>
      <c r="E106" s="28"/>
      <c r="F106" s="28">
        <f t="shared" si="19"/>
        <v>190300</v>
      </c>
      <c r="G106" s="28"/>
      <c r="H106" s="28">
        <f t="shared" si="20"/>
        <v>190300</v>
      </c>
      <c r="I106" s="28"/>
      <c r="J106" s="28">
        <f t="shared" si="21"/>
        <v>190300</v>
      </c>
      <c r="K106" s="28"/>
      <c r="L106" s="28">
        <f t="shared" si="22"/>
        <v>190300</v>
      </c>
      <c r="M106" s="28"/>
      <c r="N106" s="28">
        <f t="shared" si="9"/>
        <v>190300</v>
      </c>
      <c r="O106" s="28"/>
      <c r="P106" s="28">
        <f t="shared" si="10"/>
        <v>190300</v>
      </c>
      <c r="Q106" s="28"/>
      <c r="R106" s="28">
        <f t="shared" si="11"/>
        <v>190300</v>
      </c>
    </row>
    <row r="107" spans="1:18" ht="53.25" customHeight="1">
      <c r="A107" s="5">
        <v>940</v>
      </c>
      <c r="B107" s="16" t="s">
        <v>135</v>
      </c>
      <c r="C107" s="17" t="s">
        <v>194</v>
      </c>
      <c r="D107" s="38">
        <v>253000</v>
      </c>
      <c r="E107" s="28"/>
      <c r="F107" s="28">
        <f t="shared" si="19"/>
        <v>253000</v>
      </c>
      <c r="G107" s="28"/>
      <c r="H107" s="28">
        <f t="shared" si="20"/>
        <v>253000</v>
      </c>
      <c r="I107" s="28"/>
      <c r="J107" s="28">
        <f t="shared" si="21"/>
        <v>253000</v>
      </c>
      <c r="K107" s="28"/>
      <c r="L107" s="28">
        <f t="shared" si="22"/>
        <v>253000</v>
      </c>
      <c r="M107" s="28"/>
      <c r="N107" s="28">
        <f t="shared" si="9"/>
        <v>253000</v>
      </c>
      <c r="O107" s="28"/>
      <c r="P107" s="28">
        <f t="shared" si="10"/>
        <v>253000</v>
      </c>
      <c r="Q107" s="28"/>
      <c r="R107" s="28">
        <f t="shared" si="11"/>
        <v>253000</v>
      </c>
    </row>
    <row r="108" spans="1:18" ht="82.5" customHeight="1">
      <c r="A108" s="5">
        <v>920</v>
      </c>
      <c r="B108" s="16" t="s">
        <v>199</v>
      </c>
      <c r="C108" s="17" t="s">
        <v>235</v>
      </c>
      <c r="D108" s="38">
        <v>904900</v>
      </c>
      <c r="E108" s="28"/>
      <c r="F108" s="28">
        <f t="shared" si="19"/>
        <v>904900</v>
      </c>
      <c r="G108" s="28"/>
      <c r="H108" s="28">
        <f t="shared" si="20"/>
        <v>904900</v>
      </c>
      <c r="I108" s="28"/>
      <c r="J108" s="28">
        <f t="shared" si="21"/>
        <v>904900</v>
      </c>
      <c r="K108" s="28"/>
      <c r="L108" s="28">
        <f t="shared" si="22"/>
        <v>904900</v>
      </c>
      <c r="M108" s="28"/>
      <c r="N108" s="28">
        <f t="shared" si="9"/>
        <v>904900</v>
      </c>
      <c r="O108" s="28"/>
      <c r="P108" s="28">
        <f t="shared" si="10"/>
        <v>904900</v>
      </c>
      <c r="Q108" s="28"/>
      <c r="R108" s="28">
        <f t="shared" si="11"/>
        <v>904900</v>
      </c>
    </row>
    <row r="109" spans="1:18" ht="86.25" customHeight="1">
      <c r="A109" s="5">
        <v>909</v>
      </c>
      <c r="B109" s="16" t="s">
        <v>136</v>
      </c>
      <c r="C109" s="17" t="s">
        <v>96</v>
      </c>
      <c r="D109" s="38">
        <v>185000</v>
      </c>
      <c r="E109" s="28"/>
      <c r="F109" s="28">
        <f t="shared" si="19"/>
        <v>185000</v>
      </c>
      <c r="G109" s="28"/>
      <c r="H109" s="28">
        <f t="shared" si="20"/>
        <v>185000</v>
      </c>
      <c r="I109" s="28"/>
      <c r="J109" s="28">
        <f t="shared" si="21"/>
        <v>185000</v>
      </c>
      <c r="K109" s="28"/>
      <c r="L109" s="28">
        <f t="shared" si="22"/>
        <v>185000</v>
      </c>
      <c r="M109" s="28"/>
      <c r="N109" s="28">
        <f t="shared" si="9"/>
        <v>185000</v>
      </c>
      <c r="O109" s="28"/>
      <c r="P109" s="28">
        <f t="shared" si="10"/>
        <v>185000</v>
      </c>
      <c r="Q109" s="42">
        <v>-80400</v>
      </c>
      <c r="R109" s="28">
        <f t="shared" si="11"/>
        <v>104600</v>
      </c>
    </row>
    <row r="110" spans="1:18" ht="85.5" customHeight="1">
      <c r="A110" s="5">
        <v>909</v>
      </c>
      <c r="B110" s="16" t="s">
        <v>137</v>
      </c>
      <c r="C110" s="17" t="s">
        <v>97</v>
      </c>
      <c r="D110" s="38">
        <v>158000</v>
      </c>
      <c r="E110" s="28"/>
      <c r="F110" s="28">
        <f t="shared" si="19"/>
        <v>158000</v>
      </c>
      <c r="G110" s="28"/>
      <c r="H110" s="28">
        <f t="shared" si="20"/>
        <v>158000</v>
      </c>
      <c r="I110" s="28"/>
      <c r="J110" s="28">
        <f t="shared" si="21"/>
        <v>158000</v>
      </c>
      <c r="K110" s="28"/>
      <c r="L110" s="28">
        <f t="shared" si="22"/>
        <v>158000</v>
      </c>
      <c r="M110" s="28"/>
      <c r="N110" s="28">
        <f t="shared" si="9"/>
        <v>158000</v>
      </c>
      <c r="O110" s="28"/>
      <c r="P110" s="28">
        <f t="shared" si="10"/>
        <v>158000</v>
      </c>
      <c r="Q110" s="28"/>
      <c r="R110" s="28">
        <f t="shared" si="11"/>
        <v>158000</v>
      </c>
    </row>
    <row r="111" spans="1:18" ht="86.25" customHeight="1">
      <c r="A111" s="5">
        <v>909</v>
      </c>
      <c r="B111" s="16" t="s">
        <v>138</v>
      </c>
      <c r="C111" s="17" t="s">
        <v>98</v>
      </c>
      <c r="D111" s="38">
        <v>1457800</v>
      </c>
      <c r="E111" s="28"/>
      <c r="F111" s="28">
        <f t="shared" si="19"/>
        <v>1457800</v>
      </c>
      <c r="G111" s="28"/>
      <c r="H111" s="28">
        <f t="shared" si="20"/>
        <v>1457800</v>
      </c>
      <c r="I111" s="28"/>
      <c r="J111" s="28">
        <f t="shared" si="21"/>
        <v>1457800</v>
      </c>
      <c r="K111" s="28"/>
      <c r="L111" s="28">
        <f t="shared" si="22"/>
        <v>1457800</v>
      </c>
      <c r="M111" s="28"/>
      <c r="N111" s="28">
        <f t="shared" si="9"/>
        <v>1457800</v>
      </c>
      <c r="O111" s="28"/>
      <c r="P111" s="28">
        <f t="shared" si="10"/>
        <v>1457800</v>
      </c>
      <c r="Q111" s="42">
        <v>-361500</v>
      </c>
      <c r="R111" s="28">
        <f t="shared" si="11"/>
        <v>1096300</v>
      </c>
    </row>
    <row r="112" spans="1:18" ht="67.5" customHeight="1">
      <c r="A112" s="5">
        <v>906</v>
      </c>
      <c r="B112" s="16" t="s">
        <v>139</v>
      </c>
      <c r="C112" s="17" t="s">
        <v>99</v>
      </c>
      <c r="D112" s="38">
        <v>13232800</v>
      </c>
      <c r="E112" s="28"/>
      <c r="F112" s="28">
        <f t="shared" si="19"/>
        <v>13232800</v>
      </c>
      <c r="G112" s="28"/>
      <c r="H112" s="28">
        <f t="shared" si="20"/>
        <v>13232800</v>
      </c>
      <c r="I112" s="28"/>
      <c r="J112" s="28">
        <f t="shared" si="21"/>
        <v>13232800</v>
      </c>
      <c r="K112" s="28"/>
      <c r="L112" s="28">
        <f t="shared" si="22"/>
        <v>13232800</v>
      </c>
      <c r="M112" s="28"/>
      <c r="N112" s="28">
        <f t="shared" si="9"/>
        <v>13232800</v>
      </c>
      <c r="O112" s="28"/>
      <c r="P112" s="28">
        <f t="shared" si="10"/>
        <v>13232800</v>
      </c>
      <c r="Q112" s="28"/>
      <c r="R112" s="28">
        <f t="shared" si="11"/>
        <v>13232800</v>
      </c>
    </row>
    <row r="113" spans="1:18" ht="53.25" customHeight="1">
      <c r="A113" s="5">
        <v>936</v>
      </c>
      <c r="B113" s="16" t="s">
        <v>140</v>
      </c>
      <c r="C113" s="17" t="s">
        <v>100</v>
      </c>
      <c r="D113" s="38">
        <v>154415100</v>
      </c>
      <c r="E113" s="28"/>
      <c r="F113" s="28">
        <f t="shared" si="19"/>
        <v>154415100</v>
      </c>
      <c r="G113" s="28"/>
      <c r="H113" s="28">
        <f t="shared" si="20"/>
        <v>154415100</v>
      </c>
      <c r="I113" s="28"/>
      <c r="J113" s="28">
        <f t="shared" si="21"/>
        <v>154415100</v>
      </c>
      <c r="K113" s="28"/>
      <c r="L113" s="28">
        <f t="shared" si="22"/>
        <v>154415100</v>
      </c>
      <c r="M113" s="28"/>
      <c r="N113" s="28">
        <f t="shared" si="9"/>
        <v>154415100</v>
      </c>
      <c r="O113" s="28"/>
      <c r="P113" s="28">
        <f t="shared" si="10"/>
        <v>154415100</v>
      </c>
      <c r="Q113" s="28"/>
      <c r="R113" s="28">
        <f t="shared" si="11"/>
        <v>154415100</v>
      </c>
    </row>
    <row r="114" spans="1:18" ht="52.5" customHeight="1">
      <c r="A114" s="5">
        <v>938</v>
      </c>
      <c r="B114" s="16" t="s">
        <v>141</v>
      </c>
      <c r="C114" s="17" t="s">
        <v>101</v>
      </c>
      <c r="D114" s="38">
        <v>8179300</v>
      </c>
      <c r="E114" s="28"/>
      <c r="F114" s="28">
        <f t="shared" si="19"/>
        <v>8179300</v>
      </c>
      <c r="G114" s="28"/>
      <c r="H114" s="28">
        <f t="shared" si="20"/>
        <v>8179300</v>
      </c>
      <c r="I114" s="28"/>
      <c r="J114" s="28">
        <f t="shared" si="21"/>
        <v>8179300</v>
      </c>
      <c r="K114" s="28"/>
      <c r="L114" s="28">
        <f t="shared" si="22"/>
        <v>8179300</v>
      </c>
      <c r="M114" s="28"/>
      <c r="N114" s="28">
        <f t="shared" si="9"/>
        <v>8179300</v>
      </c>
      <c r="O114" s="28"/>
      <c r="P114" s="28">
        <f t="shared" si="10"/>
        <v>8179300</v>
      </c>
      <c r="Q114" s="28">
        <v>3500000</v>
      </c>
      <c r="R114" s="28">
        <f t="shared" si="11"/>
        <v>11679300</v>
      </c>
    </row>
    <row r="115" spans="1:18" ht="66.75" customHeight="1">
      <c r="A115" s="5">
        <v>903</v>
      </c>
      <c r="B115" s="16" t="s">
        <v>233</v>
      </c>
      <c r="C115" s="17" t="s">
        <v>102</v>
      </c>
      <c r="D115" s="28">
        <v>0</v>
      </c>
      <c r="E115" s="28"/>
      <c r="F115" s="28">
        <f t="shared" si="19"/>
        <v>0</v>
      </c>
      <c r="G115" s="28">
        <v>5884300</v>
      </c>
      <c r="H115" s="28">
        <f t="shared" si="20"/>
        <v>5884300</v>
      </c>
      <c r="I115" s="28"/>
      <c r="J115" s="28">
        <f t="shared" si="21"/>
        <v>5884300</v>
      </c>
      <c r="K115" s="28"/>
      <c r="L115" s="28">
        <f t="shared" si="22"/>
        <v>5884300</v>
      </c>
      <c r="M115" s="28"/>
      <c r="N115" s="28">
        <f t="shared" si="9"/>
        <v>5884300</v>
      </c>
      <c r="O115" s="28"/>
      <c r="P115" s="28">
        <f t="shared" si="10"/>
        <v>5884300</v>
      </c>
      <c r="Q115" s="28">
        <v>-10700</v>
      </c>
      <c r="R115" s="28">
        <f t="shared" si="11"/>
        <v>5873600</v>
      </c>
    </row>
    <row r="116" spans="1:18" ht="68.25" customHeight="1">
      <c r="A116" s="5">
        <v>934</v>
      </c>
      <c r="B116" s="16" t="s">
        <v>142</v>
      </c>
      <c r="C116" s="17" t="s">
        <v>201</v>
      </c>
      <c r="D116" s="38">
        <v>522703600</v>
      </c>
      <c r="E116" s="28"/>
      <c r="F116" s="28">
        <f t="shared" si="19"/>
        <v>522703600</v>
      </c>
      <c r="G116" s="28"/>
      <c r="H116" s="28">
        <f t="shared" si="20"/>
        <v>522703600</v>
      </c>
      <c r="I116" s="28"/>
      <c r="J116" s="28">
        <f t="shared" si="21"/>
        <v>522703600</v>
      </c>
      <c r="K116" s="28"/>
      <c r="L116" s="28">
        <f t="shared" si="22"/>
        <v>522703600</v>
      </c>
      <c r="M116" s="28"/>
      <c r="N116" s="28">
        <f t="shared" si="9"/>
        <v>522703600</v>
      </c>
      <c r="O116" s="28">
        <v>19100000</v>
      </c>
      <c r="P116" s="28">
        <f t="shared" si="10"/>
        <v>541803600</v>
      </c>
      <c r="Q116" s="28"/>
      <c r="R116" s="28">
        <f t="shared" si="11"/>
        <v>541803600</v>
      </c>
    </row>
    <row r="117" spans="1:18" ht="84" customHeight="1">
      <c r="A117" s="5">
        <v>940</v>
      </c>
      <c r="B117" s="16" t="s">
        <v>143</v>
      </c>
      <c r="C117" s="17" t="s">
        <v>195</v>
      </c>
      <c r="D117" s="38">
        <v>66000</v>
      </c>
      <c r="E117" s="28"/>
      <c r="F117" s="28">
        <f t="shared" si="19"/>
        <v>66000</v>
      </c>
      <c r="G117" s="28"/>
      <c r="H117" s="28">
        <f t="shared" si="20"/>
        <v>66000</v>
      </c>
      <c r="I117" s="28"/>
      <c r="J117" s="28">
        <f t="shared" si="21"/>
        <v>66000</v>
      </c>
      <c r="K117" s="28"/>
      <c r="L117" s="28">
        <f t="shared" si="22"/>
        <v>66000</v>
      </c>
      <c r="M117" s="28"/>
      <c r="N117" s="28">
        <f t="shared" si="9"/>
        <v>66000</v>
      </c>
      <c r="O117" s="28"/>
      <c r="P117" s="28">
        <f t="shared" si="10"/>
        <v>66000</v>
      </c>
      <c r="Q117" s="28"/>
      <c r="R117" s="28">
        <f t="shared" si="11"/>
        <v>66000</v>
      </c>
    </row>
    <row r="118" spans="1:18" ht="114.75" customHeight="1">
      <c r="A118" s="5">
        <v>940</v>
      </c>
      <c r="B118" s="16" t="s">
        <v>144</v>
      </c>
      <c r="C118" s="17" t="s">
        <v>196</v>
      </c>
      <c r="D118" s="38">
        <v>4157700</v>
      </c>
      <c r="E118" s="28"/>
      <c r="F118" s="28">
        <f t="shared" si="19"/>
        <v>4157700</v>
      </c>
      <c r="G118" s="28"/>
      <c r="H118" s="28">
        <f t="shared" si="20"/>
        <v>4157700</v>
      </c>
      <c r="I118" s="28"/>
      <c r="J118" s="28">
        <f t="shared" si="21"/>
        <v>4157700</v>
      </c>
      <c r="K118" s="28"/>
      <c r="L118" s="28">
        <f t="shared" si="22"/>
        <v>4157700</v>
      </c>
      <c r="M118" s="28"/>
      <c r="N118" s="28">
        <f t="shared" si="9"/>
        <v>4157700</v>
      </c>
      <c r="O118" s="28"/>
      <c r="P118" s="28">
        <f t="shared" si="10"/>
        <v>4157700</v>
      </c>
      <c r="Q118" s="28"/>
      <c r="R118" s="28">
        <f t="shared" si="11"/>
        <v>4157700</v>
      </c>
    </row>
    <row r="119" spans="1:18" ht="120" customHeight="1">
      <c r="A119" s="5">
        <v>909</v>
      </c>
      <c r="B119" s="16" t="s">
        <v>145</v>
      </c>
      <c r="C119" s="17" t="s">
        <v>202</v>
      </c>
      <c r="D119" s="38">
        <v>14468200</v>
      </c>
      <c r="E119" s="28"/>
      <c r="F119" s="28">
        <f t="shared" si="19"/>
        <v>14468200</v>
      </c>
      <c r="G119" s="28"/>
      <c r="H119" s="28">
        <f t="shared" si="20"/>
        <v>14468200</v>
      </c>
      <c r="I119" s="28"/>
      <c r="J119" s="28">
        <f t="shared" si="21"/>
        <v>14468200</v>
      </c>
      <c r="K119" s="28"/>
      <c r="L119" s="28">
        <f t="shared" si="22"/>
        <v>14468200</v>
      </c>
      <c r="M119" s="28"/>
      <c r="N119" s="28">
        <f t="shared" si="9"/>
        <v>14468200</v>
      </c>
      <c r="O119" s="28"/>
      <c r="P119" s="28">
        <f t="shared" si="10"/>
        <v>14468200</v>
      </c>
      <c r="Q119" s="28"/>
      <c r="R119" s="28">
        <f t="shared" si="11"/>
        <v>14468200</v>
      </c>
    </row>
    <row r="120" spans="1:18" ht="68.25" customHeight="1">
      <c r="A120" s="5">
        <v>901</v>
      </c>
      <c r="B120" s="16" t="s">
        <v>146</v>
      </c>
      <c r="C120" s="17" t="s">
        <v>218</v>
      </c>
      <c r="D120" s="38">
        <v>1953500</v>
      </c>
      <c r="E120" s="28"/>
      <c r="F120" s="28">
        <f t="shared" si="19"/>
        <v>1953500</v>
      </c>
      <c r="G120" s="28"/>
      <c r="H120" s="28">
        <f t="shared" si="20"/>
        <v>1953500</v>
      </c>
      <c r="I120" s="28"/>
      <c r="J120" s="28">
        <f t="shared" si="21"/>
        <v>1953500</v>
      </c>
      <c r="K120" s="28"/>
      <c r="L120" s="28">
        <f t="shared" si="22"/>
        <v>1953500</v>
      </c>
      <c r="M120" s="28"/>
      <c r="N120" s="28">
        <f t="shared" si="9"/>
        <v>1953500</v>
      </c>
      <c r="O120" s="28"/>
      <c r="P120" s="28">
        <f t="shared" si="10"/>
        <v>1953500</v>
      </c>
      <c r="Q120" s="28"/>
      <c r="R120" s="28">
        <f t="shared" si="11"/>
        <v>1953500</v>
      </c>
    </row>
    <row r="121" spans="1:18" ht="135.75" customHeight="1">
      <c r="A121" s="5">
        <v>903</v>
      </c>
      <c r="B121" s="16" t="s">
        <v>147</v>
      </c>
      <c r="C121" s="17" t="s">
        <v>103</v>
      </c>
      <c r="D121" s="38">
        <v>10913700</v>
      </c>
      <c r="E121" s="28"/>
      <c r="F121" s="28">
        <f t="shared" si="19"/>
        <v>10913700</v>
      </c>
      <c r="G121" s="28"/>
      <c r="H121" s="28">
        <f t="shared" si="20"/>
        <v>10913700</v>
      </c>
      <c r="I121" s="28"/>
      <c r="J121" s="28">
        <f t="shared" si="21"/>
        <v>10913700</v>
      </c>
      <c r="K121" s="28"/>
      <c r="L121" s="28">
        <f t="shared" si="22"/>
        <v>10913700</v>
      </c>
      <c r="M121" s="28"/>
      <c r="N121" s="28">
        <f t="shared" si="9"/>
        <v>10913700</v>
      </c>
      <c r="O121" s="28"/>
      <c r="P121" s="28">
        <f t="shared" si="10"/>
        <v>10913700</v>
      </c>
      <c r="Q121" s="28"/>
      <c r="R121" s="28">
        <f t="shared" si="11"/>
        <v>10913700</v>
      </c>
    </row>
    <row r="122" spans="1:18" ht="63" hidden="1">
      <c r="B122" s="16" t="s">
        <v>104</v>
      </c>
      <c r="C122" s="17" t="s">
        <v>105</v>
      </c>
      <c r="D122" s="28">
        <v>0</v>
      </c>
      <c r="E122" s="28"/>
      <c r="F122" s="28">
        <f t="shared" si="19"/>
        <v>0</v>
      </c>
      <c r="G122" s="28"/>
      <c r="H122" s="28">
        <f t="shared" si="20"/>
        <v>0</v>
      </c>
      <c r="I122" s="28"/>
      <c r="J122" s="28">
        <f t="shared" si="21"/>
        <v>0</v>
      </c>
      <c r="K122" s="28"/>
      <c r="L122" s="28">
        <f t="shared" si="22"/>
        <v>0</v>
      </c>
      <c r="M122" s="28"/>
      <c r="N122" s="28">
        <f t="shared" si="9"/>
        <v>0</v>
      </c>
      <c r="O122" s="28"/>
      <c r="P122" s="28">
        <f t="shared" si="10"/>
        <v>0</v>
      </c>
      <c r="Q122" s="28"/>
      <c r="R122" s="28">
        <f t="shared" si="11"/>
        <v>0</v>
      </c>
    </row>
    <row r="123" spans="1:18" ht="114.75" customHeight="1">
      <c r="A123" s="5">
        <v>901</v>
      </c>
      <c r="B123" s="16" t="s">
        <v>231</v>
      </c>
      <c r="C123" s="17" t="s">
        <v>230</v>
      </c>
      <c r="D123" s="28">
        <v>0</v>
      </c>
      <c r="E123" s="28">
        <v>170241000</v>
      </c>
      <c r="F123" s="28">
        <f t="shared" si="19"/>
        <v>170241000</v>
      </c>
      <c r="G123" s="28"/>
      <c r="H123" s="28">
        <f t="shared" si="20"/>
        <v>170241000</v>
      </c>
      <c r="I123" s="28"/>
      <c r="J123" s="28">
        <f t="shared" si="21"/>
        <v>170241000</v>
      </c>
      <c r="K123" s="28"/>
      <c r="L123" s="28">
        <f t="shared" si="22"/>
        <v>170241000</v>
      </c>
      <c r="M123" s="28"/>
      <c r="N123" s="28">
        <f t="shared" si="9"/>
        <v>170241000</v>
      </c>
      <c r="O123" s="28">
        <v>17842200</v>
      </c>
      <c r="P123" s="28">
        <f t="shared" si="10"/>
        <v>188083200</v>
      </c>
      <c r="Q123" s="42">
        <v>7339800</v>
      </c>
      <c r="R123" s="28">
        <f t="shared" si="11"/>
        <v>195423000</v>
      </c>
    </row>
    <row r="124" spans="1:18" ht="150.75" customHeight="1">
      <c r="A124" s="5">
        <v>924</v>
      </c>
      <c r="B124" s="16" t="s">
        <v>174</v>
      </c>
      <c r="C124" s="17" t="s">
        <v>219</v>
      </c>
      <c r="D124" s="28">
        <v>175288000</v>
      </c>
      <c r="E124" s="28">
        <v>52420900</v>
      </c>
      <c r="F124" s="28">
        <f t="shared" si="19"/>
        <v>227708900</v>
      </c>
      <c r="G124" s="28"/>
      <c r="H124" s="28">
        <f t="shared" si="20"/>
        <v>227708900</v>
      </c>
      <c r="I124" s="28"/>
      <c r="J124" s="28">
        <f t="shared" si="21"/>
        <v>227708900</v>
      </c>
      <c r="K124" s="28"/>
      <c r="L124" s="28">
        <f t="shared" si="22"/>
        <v>227708900</v>
      </c>
      <c r="M124" s="28"/>
      <c r="N124" s="28">
        <f t="shared" si="9"/>
        <v>227708900</v>
      </c>
      <c r="O124" s="28">
        <v>319708800</v>
      </c>
      <c r="P124" s="28">
        <f t="shared" si="10"/>
        <v>547417700</v>
      </c>
      <c r="Q124" s="28">
        <v>6797300</v>
      </c>
      <c r="R124" s="28">
        <f t="shared" si="11"/>
        <v>554215000</v>
      </c>
    </row>
    <row r="125" spans="1:18" ht="116.25" customHeight="1">
      <c r="A125" s="5">
        <v>924</v>
      </c>
      <c r="B125" s="16" t="s">
        <v>148</v>
      </c>
      <c r="C125" s="17" t="s">
        <v>106</v>
      </c>
      <c r="D125" s="38">
        <v>28776700</v>
      </c>
      <c r="E125" s="28"/>
      <c r="F125" s="28">
        <f t="shared" si="19"/>
        <v>28776700</v>
      </c>
      <c r="G125" s="28"/>
      <c r="H125" s="28">
        <f t="shared" si="20"/>
        <v>28776700</v>
      </c>
      <c r="I125" s="28"/>
      <c r="J125" s="28">
        <f t="shared" si="21"/>
        <v>28776700</v>
      </c>
      <c r="K125" s="28"/>
      <c r="L125" s="28">
        <f t="shared" si="22"/>
        <v>28776700</v>
      </c>
      <c r="M125" s="28"/>
      <c r="N125" s="28">
        <f t="shared" si="9"/>
        <v>28776700</v>
      </c>
      <c r="O125" s="28"/>
      <c r="P125" s="28">
        <f t="shared" si="10"/>
        <v>28776700</v>
      </c>
      <c r="Q125" s="28"/>
      <c r="R125" s="28">
        <f t="shared" si="11"/>
        <v>28776700</v>
      </c>
    </row>
    <row r="126" spans="1:18" ht="87" customHeight="1">
      <c r="A126" s="5">
        <v>902</v>
      </c>
      <c r="B126" s="16" t="s">
        <v>149</v>
      </c>
      <c r="C126" s="17" t="s">
        <v>107</v>
      </c>
      <c r="D126" s="38">
        <v>3790200</v>
      </c>
      <c r="E126" s="28"/>
      <c r="F126" s="28">
        <f t="shared" si="19"/>
        <v>3790200</v>
      </c>
      <c r="G126" s="28"/>
      <c r="H126" s="28">
        <f t="shared" si="20"/>
        <v>3790200</v>
      </c>
      <c r="I126" s="28"/>
      <c r="J126" s="28">
        <f t="shared" si="21"/>
        <v>3790200</v>
      </c>
      <c r="K126" s="28"/>
      <c r="L126" s="28">
        <f t="shared" si="22"/>
        <v>3790200</v>
      </c>
      <c r="M126" s="28"/>
      <c r="N126" s="28">
        <f t="shared" si="9"/>
        <v>3790200</v>
      </c>
      <c r="O126" s="28"/>
      <c r="P126" s="28">
        <f t="shared" si="10"/>
        <v>3790200</v>
      </c>
      <c r="Q126" s="28"/>
      <c r="R126" s="28">
        <f t="shared" si="11"/>
        <v>3790200</v>
      </c>
    </row>
    <row r="127" spans="1:18" ht="75" hidden="1" customHeight="1">
      <c r="A127" s="5">
        <v>924</v>
      </c>
      <c r="B127" s="16" t="s">
        <v>197</v>
      </c>
      <c r="C127" s="17" t="s">
        <v>203</v>
      </c>
      <c r="D127" s="38">
        <v>513804900</v>
      </c>
      <c r="E127" s="28"/>
      <c r="F127" s="28">
        <f t="shared" si="19"/>
        <v>513804900</v>
      </c>
      <c r="G127" s="28"/>
      <c r="H127" s="28">
        <f t="shared" si="20"/>
        <v>513804900</v>
      </c>
      <c r="I127" s="28"/>
      <c r="J127" s="28">
        <f t="shared" si="21"/>
        <v>513804900</v>
      </c>
      <c r="K127" s="28"/>
      <c r="L127" s="28">
        <f t="shared" si="22"/>
        <v>513804900</v>
      </c>
      <c r="M127" s="28"/>
      <c r="N127" s="28">
        <f t="shared" si="9"/>
        <v>513804900</v>
      </c>
      <c r="O127" s="28">
        <v>-513804900</v>
      </c>
      <c r="P127" s="28">
        <f t="shared" si="10"/>
        <v>0</v>
      </c>
      <c r="Q127" s="28"/>
      <c r="R127" s="28">
        <f t="shared" si="11"/>
        <v>0</v>
      </c>
    </row>
    <row r="128" spans="1:18" ht="19.5" customHeight="1">
      <c r="B128" s="22" t="s">
        <v>108</v>
      </c>
      <c r="C128" s="23" t="s">
        <v>109</v>
      </c>
      <c r="D128" s="26">
        <f>SUM(D129:D137)</f>
        <v>9408800</v>
      </c>
      <c r="E128" s="26">
        <f>SUM(E129:E137)</f>
        <v>93480300</v>
      </c>
      <c r="F128" s="26">
        <f t="shared" si="19"/>
        <v>102889100</v>
      </c>
      <c r="G128" s="26">
        <f>SUM(G129:G143)</f>
        <v>1517104600</v>
      </c>
      <c r="H128" s="26">
        <f t="shared" si="20"/>
        <v>1619993700</v>
      </c>
      <c r="I128" s="26">
        <f>SUM(I129:I143)</f>
        <v>0</v>
      </c>
      <c r="J128" s="26">
        <f t="shared" si="21"/>
        <v>1619993700</v>
      </c>
      <c r="K128" s="26">
        <f>SUM(K129:K143)</f>
        <v>0</v>
      </c>
      <c r="L128" s="26">
        <f t="shared" si="22"/>
        <v>1619993700</v>
      </c>
      <c r="M128" s="26">
        <f>SUM(M129:M143)</f>
        <v>0</v>
      </c>
      <c r="N128" s="26">
        <f t="shared" si="9"/>
        <v>1619993700</v>
      </c>
      <c r="O128" s="26">
        <f>SUM(O129:O143)</f>
        <v>9757000</v>
      </c>
      <c r="P128" s="26">
        <f t="shared" si="10"/>
        <v>1629750700</v>
      </c>
      <c r="Q128" s="26">
        <f>SUM(Q129:Q143)</f>
        <v>316743108</v>
      </c>
      <c r="R128" s="26">
        <f t="shared" si="11"/>
        <v>1946493808</v>
      </c>
    </row>
    <row r="129" spans="1:18" ht="68.25" customHeight="1">
      <c r="A129" s="5">
        <v>920</v>
      </c>
      <c r="B129" s="16" t="s">
        <v>205</v>
      </c>
      <c r="C129" s="17" t="s">
        <v>110</v>
      </c>
      <c r="D129" s="28">
        <v>5643400</v>
      </c>
      <c r="E129" s="28"/>
      <c r="F129" s="28">
        <f t="shared" si="19"/>
        <v>5643400</v>
      </c>
      <c r="G129" s="28"/>
      <c r="H129" s="28">
        <f t="shared" si="20"/>
        <v>5643400</v>
      </c>
      <c r="I129" s="28"/>
      <c r="J129" s="28">
        <f t="shared" si="21"/>
        <v>5643400</v>
      </c>
      <c r="K129" s="28"/>
      <c r="L129" s="28">
        <f t="shared" si="22"/>
        <v>5643400</v>
      </c>
      <c r="M129" s="28"/>
      <c r="N129" s="28">
        <f t="shared" si="9"/>
        <v>5643400</v>
      </c>
      <c r="O129" s="28"/>
      <c r="P129" s="28">
        <f t="shared" si="10"/>
        <v>5643400</v>
      </c>
      <c r="Q129" s="28"/>
      <c r="R129" s="28">
        <f t="shared" si="11"/>
        <v>5643400</v>
      </c>
    </row>
    <row r="130" spans="1:18" ht="69" customHeight="1">
      <c r="A130" s="5">
        <v>920</v>
      </c>
      <c r="B130" s="16" t="s">
        <v>206</v>
      </c>
      <c r="C130" s="17" t="s">
        <v>111</v>
      </c>
      <c r="D130" s="28">
        <v>652600</v>
      </c>
      <c r="E130" s="28"/>
      <c r="F130" s="28">
        <f t="shared" si="19"/>
        <v>652600</v>
      </c>
      <c r="G130" s="28"/>
      <c r="H130" s="28">
        <f t="shared" si="20"/>
        <v>652600</v>
      </c>
      <c r="I130" s="28"/>
      <c r="J130" s="28">
        <f t="shared" si="21"/>
        <v>652600</v>
      </c>
      <c r="K130" s="28"/>
      <c r="L130" s="28">
        <f t="shared" si="22"/>
        <v>652600</v>
      </c>
      <c r="M130" s="28"/>
      <c r="N130" s="28">
        <f t="shared" si="9"/>
        <v>652600</v>
      </c>
      <c r="O130" s="28"/>
      <c r="P130" s="28">
        <f t="shared" si="10"/>
        <v>652600</v>
      </c>
      <c r="Q130" s="28">
        <v>726600</v>
      </c>
      <c r="R130" s="28">
        <f t="shared" si="11"/>
        <v>1379200</v>
      </c>
    </row>
    <row r="131" spans="1:18" ht="220.5" hidden="1">
      <c r="B131" s="16" t="s">
        <v>112</v>
      </c>
      <c r="C131" s="17" t="s">
        <v>113</v>
      </c>
      <c r="D131" s="28">
        <v>0</v>
      </c>
      <c r="E131" s="28"/>
      <c r="F131" s="28">
        <f t="shared" si="19"/>
        <v>0</v>
      </c>
      <c r="G131" s="28"/>
      <c r="H131" s="28">
        <f t="shared" si="20"/>
        <v>0</v>
      </c>
      <c r="I131" s="28"/>
      <c r="J131" s="28">
        <f t="shared" si="21"/>
        <v>0</v>
      </c>
      <c r="K131" s="28"/>
      <c r="L131" s="28">
        <f t="shared" si="22"/>
        <v>0</v>
      </c>
      <c r="M131" s="28"/>
      <c r="N131" s="28">
        <f t="shared" si="9"/>
        <v>0</v>
      </c>
      <c r="O131" s="28"/>
      <c r="P131" s="28">
        <f t="shared" si="10"/>
        <v>0</v>
      </c>
      <c r="Q131" s="28"/>
      <c r="R131" s="28">
        <f t="shared" si="11"/>
        <v>0</v>
      </c>
    </row>
    <row r="132" spans="1:18" ht="141.75" hidden="1">
      <c r="B132" s="16" t="s">
        <v>198</v>
      </c>
      <c r="C132" s="17" t="s">
        <v>114</v>
      </c>
      <c r="D132" s="28">
        <v>0</v>
      </c>
      <c r="E132" s="28"/>
      <c r="F132" s="28">
        <f t="shared" si="19"/>
        <v>0</v>
      </c>
      <c r="G132" s="28"/>
      <c r="H132" s="28">
        <f t="shared" si="20"/>
        <v>0</v>
      </c>
      <c r="I132" s="28"/>
      <c r="J132" s="28">
        <f t="shared" si="21"/>
        <v>0</v>
      </c>
      <c r="K132" s="28"/>
      <c r="L132" s="28">
        <f t="shared" si="22"/>
        <v>0</v>
      </c>
      <c r="M132" s="28"/>
      <c r="N132" s="28">
        <f t="shared" si="9"/>
        <v>0</v>
      </c>
      <c r="O132" s="28"/>
      <c r="P132" s="28">
        <f t="shared" si="10"/>
        <v>0</v>
      </c>
      <c r="Q132" s="28"/>
      <c r="R132" s="28">
        <f t="shared" si="11"/>
        <v>0</v>
      </c>
    </row>
    <row r="133" spans="1:18" ht="157.5" hidden="1">
      <c r="B133" s="16" t="s">
        <v>115</v>
      </c>
      <c r="C133" s="17" t="s">
        <v>116</v>
      </c>
      <c r="D133" s="28">
        <v>0</v>
      </c>
      <c r="E133" s="28"/>
      <c r="F133" s="28">
        <f t="shared" si="19"/>
        <v>0</v>
      </c>
      <c r="G133" s="28"/>
      <c r="H133" s="28">
        <f t="shared" si="20"/>
        <v>0</v>
      </c>
      <c r="I133" s="28"/>
      <c r="J133" s="28">
        <f t="shared" si="21"/>
        <v>0</v>
      </c>
      <c r="K133" s="28"/>
      <c r="L133" s="28">
        <f t="shared" si="22"/>
        <v>0</v>
      </c>
      <c r="M133" s="28"/>
      <c r="N133" s="28">
        <f t="shared" si="9"/>
        <v>0</v>
      </c>
      <c r="O133" s="28"/>
      <c r="P133" s="28">
        <f t="shared" si="10"/>
        <v>0</v>
      </c>
      <c r="Q133" s="28"/>
      <c r="R133" s="28">
        <f t="shared" si="11"/>
        <v>0</v>
      </c>
    </row>
    <row r="134" spans="1:18" ht="94.5" hidden="1">
      <c r="B134" s="16" t="s">
        <v>117</v>
      </c>
      <c r="C134" s="17" t="s">
        <v>118</v>
      </c>
      <c r="D134" s="28">
        <v>0</v>
      </c>
      <c r="E134" s="28"/>
      <c r="F134" s="28">
        <f t="shared" si="19"/>
        <v>0</v>
      </c>
      <c r="G134" s="28"/>
      <c r="H134" s="28">
        <f t="shared" si="20"/>
        <v>0</v>
      </c>
      <c r="I134" s="28"/>
      <c r="J134" s="28">
        <f t="shared" si="21"/>
        <v>0</v>
      </c>
      <c r="K134" s="28"/>
      <c r="L134" s="28">
        <f t="shared" si="22"/>
        <v>0</v>
      </c>
      <c r="M134" s="28"/>
      <c r="N134" s="28">
        <f t="shared" si="9"/>
        <v>0</v>
      </c>
      <c r="O134" s="28"/>
      <c r="P134" s="28">
        <f t="shared" si="10"/>
        <v>0</v>
      </c>
      <c r="Q134" s="28"/>
      <c r="R134" s="28">
        <f t="shared" si="11"/>
        <v>0</v>
      </c>
    </row>
    <row r="135" spans="1:18" ht="81" customHeight="1">
      <c r="A135" s="5">
        <v>901</v>
      </c>
      <c r="B135" s="16" t="s">
        <v>232</v>
      </c>
      <c r="C135" s="17" t="s">
        <v>275</v>
      </c>
      <c r="D135" s="28">
        <v>0</v>
      </c>
      <c r="E135" s="28">
        <v>93480300</v>
      </c>
      <c r="F135" s="28">
        <f t="shared" si="19"/>
        <v>93480300</v>
      </c>
      <c r="G135" s="28"/>
      <c r="H135" s="28">
        <f t="shared" si="20"/>
        <v>93480300</v>
      </c>
      <c r="I135" s="28"/>
      <c r="J135" s="28">
        <f t="shared" si="21"/>
        <v>93480300</v>
      </c>
      <c r="K135" s="28"/>
      <c r="L135" s="28">
        <f t="shared" si="22"/>
        <v>93480300</v>
      </c>
      <c r="M135" s="28"/>
      <c r="N135" s="28">
        <f t="shared" si="9"/>
        <v>93480300</v>
      </c>
      <c r="O135" s="28"/>
      <c r="P135" s="28">
        <f t="shared" si="10"/>
        <v>93480300</v>
      </c>
      <c r="Q135" s="28"/>
      <c r="R135" s="28">
        <f t="shared" si="11"/>
        <v>93480300</v>
      </c>
    </row>
    <row r="136" spans="1:18" ht="94.5" hidden="1">
      <c r="B136" s="16" t="s">
        <v>119</v>
      </c>
      <c r="C136" s="17" t="s">
        <v>120</v>
      </c>
      <c r="D136" s="28">
        <v>0</v>
      </c>
      <c r="E136" s="28"/>
      <c r="F136" s="28">
        <f t="shared" si="19"/>
        <v>0</v>
      </c>
      <c r="G136" s="28"/>
      <c r="H136" s="28">
        <f t="shared" si="20"/>
        <v>0</v>
      </c>
      <c r="I136" s="28"/>
      <c r="J136" s="28">
        <f t="shared" si="21"/>
        <v>0</v>
      </c>
      <c r="K136" s="28"/>
      <c r="L136" s="28">
        <f t="shared" si="22"/>
        <v>0</v>
      </c>
      <c r="M136" s="28"/>
      <c r="N136" s="28">
        <f t="shared" si="9"/>
        <v>0</v>
      </c>
      <c r="O136" s="28"/>
      <c r="P136" s="28">
        <f t="shared" si="10"/>
        <v>0</v>
      </c>
      <c r="Q136" s="28"/>
      <c r="R136" s="28">
        <f t="shared" si="11"/>
        <v>0</v>
      </c>
    </row>
    <row r="137" spans="1:18" ht="98.25" customHeight="1">
      <c r="A137" s="5">
        <v>902</v>
      </c>
      <c r="B137" s="24" t="s">
        <v>150</v>
      </c>
      <c r="C137" s="17" t="s">
        <v>204</v>
      </c>
      <c r="D137" s="37">
        <v>3112800</v>
      </c>
      <c r="E137" s="30"/>
      <c r="F137" s="30">
        <f t="shared" si="19"/>
        <v>3112800</v>
      </c>
      <c r="G137" s="30"/>
      <c r="H137" s="30">
        <f t="shared" si="20"/>
        <v>3112800</v>
      </c>
      <c r="I137" s="30"/>
      <c r="J137" s="30">
        <f t="shared" si="21"/>
        <v>3112800</v>
      </c>
      <c r="K137" s="30"/>
      <c r="L137" s="30">
        <f t="shared" si="22"/>
        <v>3112800</v>
      </c>
      <c r="M137" s="30"/>
      <c r="N137" s="30">
        <f t="shared" si="9"/>
        <v>3112800</v>
      </c>
      <c r="O137" s="30"/>
      <c r="P137" s="30">
        <f t="shared" si="10"/>
        <v>3112800</v>
      </c>
      <c r="Q137" s="30"/>
      <c r="R137" s="30">
        <f t="shared" si="11"/>
        <v>3112800</v>
      </c>
    </row>
    <row r="138" spans="1:18" ht="67.5" customHeight="1">
      <c r="B138" s="16" t="s">
        <v>298</v>
      </c>
      <c r="C138" s="16" t="s">
        <v>310</v>
      </c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>
        <v>0</v>
      </c>
      <c r="Q138" s="43">
        <v>7508</v>
      </c>
      <c r="R138" s="43">
        <f>P138+Q138</f>
        <v>7508</v>
      </c>
    </row>
    <row r="139" spans="1:18" ht="114.75" customHeight="1">
      <c r="A139" s="5">
        <v>901</v>
      </c>
      <c r="B139" s="16" t="s">
        <v>251</v>
      </c>
      <c r="C139" s="17" t="s">
        <v>252</v>
      </c>
      <c r="D139" s="30"/>
      <c r="E139" s="30"/>
      <c r="F139" s="30"/>
      <c r="G139" s="30">
        <v>1375292200</v>
      </c>
      <c r="H139" s="30">
        <f>F139+G139</f>
        <v>1375292200</v>
      </c>
      <c r="I139" s="30"/>
      <c r="J139" s="30">
        <f>H139+I139</f>
        <v>1375292200</v>
      </c>
      <c r="K139" s="30"/>
      <c r="L139" s="30">
        <f>J139+K139</f>
        <v>1375292200</v>
      </c>
      <c r="M139" s="30"/>
      <c r="N139" s="30">
        <f t="shared" si="9"/>
        <v>1375292200</v>
      </c>
      <c r="O139" s="30">
        <v>9389000</v>
      </c>
      <c r="P139" s="30">
        <f t="shared" si="10"/>
        <v>1384681200</v>
      </c>
      <c r="Q139" s="43">
        <f>341313000-50000000</f>
        <v>291313000</v>
      </c>
      <c r="R139" s="30">
        <f t="shared" ref="R139:R150" si="23">P139+Q139</f>
        <v>1675994200</v>
      </c>
    </row>
    <row r="140" spans="1:18" ht="129.75" customHeight="1">
      <c r="A140" s="5">
        <v>901</v>
      </c>
      <c r="B140" s="16" t="s">
        <v>253</v>
      </c>
      <c r="C140" s="17" t="s">
        <v>254</v>
      </c>
      <c r="D140" s="30"/>
      <c r="E140" s="30"/>
      <c r="F140" s="30"/>
      <c r="G140" s="30">
        <v>80812400</v>
      </c>
      <c r="H140" s="30">
        <f>F140+G140</f>
        <v>80812400</v>
      </c>
      <c r="I140" s="30"/>
      <c r="J140" s="30">
        <f>H140+I140</f>
        <v>80812400</v>
      </c>
      <c r="K140" s="30"/>
      <c r="L140" s="30">
        <f>J140+K140</f>
        <v>80812400</v>
      </c>
      <c r="M140" s="30"/>
      <c r="N140" s="30">
        <f t="shared" si="9"/>
        <v>80812400</v>
      </c>
      <c r="O140" s="30"/>
      <c r="P140" s="30">
        <f t="shared" si="10"/>
        <v>80812400</v>
      </c>
      <c r="Q140" s="43">
        <v>50000000</v>
      </c>
      <c r="R140" s="30">
        <f t="shared" si="23"/>
        <v>130812400</v>
      </c>
    </row>
    <row r="141" spans="1:18" ht="121.5" customHeight="1">
      <c r="B141" s="16" t="s">
        <v>294</v>
      </c>
      <c r="C141" s="17" t="s">
        <v>295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>
        <v>368000</v>
      </c>
      <c r="P141" s="30">
        <f t="shared" si="10"/>
        <v>368000</v>
      </c>
      <c r="Q141" s="30"/>
      <c r="R141" s="30">
        <f t="shared" si="23"/>
        <v>368000</v>
      </c>
    </row>
    <row r="142" spans="1:18" ht="158.25" customHeight="1">
      <c r="B142" s="16" t="s">
        <v>299</v>
      </c>
      <c r="C142" s="16" t="s">
        <v>308</v>
      </c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>
        <v>1696000</v>
      </c>
      <c r="R142" s="43">
        <f>P142+Q142</f>
        <v>1696000</v>
      </c>
    </row>
    <row r="143" spans="1:18" ht="68.25" customHeight="1">
      <c r="A143" s="5">
        <v>909</v>
      </c>
      <c r="B143" s="16" t="s">
        <v>255</v>
      </c>
      <c r="C143" s="17" t="s">
        <v>256</v>
      </c>
      <c r="D143" s="30"/>
      <c r="E143" s="30"/>
      <c r="F143" s="30"/>
      <c r="G143" s="30">
        <v>61000000</v>
      </c>
      <c r="H143" s="30">
        <f>F143+G143</f>
        <v>61000000</v>
      </c>
      <c r="I143" s="30"/>
      <c r="J143" s="30">
        <f>H143+I143</f>
        <v>61000000</v>
      </c>
      <c r="K143" s="30"/>
      <c r="L143" s="30">
        <f>J143+K143</f>
        <v>61000000</v>
      </c>
      <c r="M143" s="30"/>
      <c r="N143" s="30">
        <f t="shared" si="9"/>
        <v>61000000</v>
      </c>
      <c r="O143" s="30"/>
      <c r="P143" s="30">
        <f t="shared" si="10"/>
        <v>61000000</v>
      </c>
      <c r="Q143" s="43">
        <v>-27000000</v>
      </c>
      <c r="R143" s="30">
        <f t="shared" si="23"/>
        <v>34000000</v>
      </c>
    </row>
    <row r="144" spans="1:18" ht="31.5">
      <c r="B144" s="23" t="s">
        <v>276</v>
      </c>
      <c r="C144" s="23" t="s">
        <v>121</v>
      </c>
      <c r="D144" s="26">
        <f t="shared" ref="D144:M144" si="24">D145</f>
        <v>0</v>
      </c>
      <c r="E144" s="26">
        <f t="shared" si="24"/>
        <v>55667</v>
      </c>
      <c r="F144" s="26">
        <f t="shared" si="24"/>
        <v>55667</v>
      </c>
      <c r="G144" s="26">
        <f t="shared" si="24"/>
        <v>11899000</v>
      </c>
      <c r="H144" s="26">
        <f t="shared" si="24"/>
        <v>11954667</v>
      </c>
      <c r="I144" s="26">
        <f t="shared" si="24"/>
        <v>-11899000</v>
      </c>
      <c r="J144" s="26">
        <f>H144+I144</f>
        <v>55667</v>
      </c>
      <c r="K144" s="26">
        <f t="shared" si="24"/>
        <v>0</v>
      </c>
      <c r="L144" s="26">
        <f>J144+K144</f>
        <v>55667</v>
      </c>
      <c r="M144" s="26">
        <f t="shared" si="24"/>
        <v>0</v>
      </c>
      <c r="N144" s="26">
        <f t="shared" si="9"/>
        <v>55667</v>
      </c>
      <c r="O144" s="26">
        <f>O145</f>
        <v>116450</v>
      </c>
      <c r="P144" s="26">
        <f t="shared" si="10"/>
        <v>172117</v>
      </c>
      <c r="Q144" s="26">
        <f>Q145</f>
        <v>16886</v>
      </c>
      <c r="R144" s="26">
        <f t="shared" si="23"/>
        <v>189003</v>
      </c>
    </row>
    <row r="145" spans="1:18" ht="51.75" customHeight="1">
      <c r="A145" s="5">
        <v>909</v>
      </c>
      <c r="B145" s="16" t="s">
        <v>173</v>
      </c>
      <c r="C145" s="17" t="s">
        <v>122</v>
      </c>
      <c r="D145" s="28">
        <v>0</v>
      </c>
      <c r="E145" s="28">
        <v>55667</v>
      </c>
      <c r="F145" s="30">
        <f t="shared" ref="F145:F150" si="25">D145+E145</f>
        <v>55667</v>
      </c>
      <c r="G145" s="30">
        <v>11899000</v>
      </c>
      <c r="H145" s="30">
        <f t="shared" ref="H145:H150" si="26">F145+G145</f>
        <v>11954667</v>
      </c>
      <c r="I145" s="30">
        <v>-11899000</v>
      </c>
      <c r="J145" s="30">
        <f>H145+I145</f>
        <v>55667</v>
      </c>
      <c r="K145" s="30"/>
      <c r="L145" s="30">
        <f>J145+K145</f>
        <v>55667</v>
      </c>
      <c r="M145" s="30"/>
      <c r="N145" s="30">
        <f t="shared" ref="N145:N150" si="27">L145+M145</f>
        <v>55667</v>
      </c>
      <c r="O145" s="30">
        <v>116450</v>
      </c>
      <c r="P145" s="30">
        <f t="shared" ref="P145:P150" si="28">N145+O145</f>
        <v>172117</v>
      </c>
      <c r="Q145" s="43">
        <v>16886</v>
      </c>
      <c r="R145" s="30">
        <f t="shared" si="23"/>
        <v>189003</v>
      </c>
    </row>
    <row r="146" spans="1:18" ht="52.5" customHeight="1">
      <c r="B146" s="22" t="s">
        <v>236</v>
      </c>
      <c r="C146" s="23" t="s">
        <v>237</v>
      </c>
      <c r="D146" s="26">
        <f>SUM(D147:D149)</f>
        <v>314020166</v>
      </c>
      <c r="E146" s="26">
        <f>SUM(E147:E149)</f>
        <v>25572150</v>
      </c>
      <c r="F146" s="26">
        <f t="shared" si="25"/>
        <v>339592316</v>
      </c>
      <c r="G146" s="26">
        <f>SUM(G147:G149)</f>
        <v>202245865.06</v>
      </c>
      <c r="H146" s="26">
        <f t="shared" si="26"/>
        <v>541838181.05999994</v>
      </c>
      <c r="I146" s="26">
        <f>SUM(I147:I149)</f>
        <v>0</v>
      </c>
      <c r="J146" s="26">
        <f t="shared" ref="J146:L150" si="29">H146+I146</f>
        <v>541838181.05999994</v>
      </c>
      <c r="K146" s="26">
        <f>SUM(K147:K149)</f>
        <v>0</v>
      </c>
      <c r="L146" s="26">
        <f t="shared" si="29"/>
        <v>541838181.05999994</v>
      </c>
      <c r="M146" s="26">
        <f>SUM(M147:M149)</f>
        <v>0</v>
      </c>
      <c r="N146" s="26">
        <f t="shared" si="27"/>
        <v>541838181.05999994</v>
      </c>
      <c r="O146" s="26">
        <f>SUM(O147:O149)</f>
        <v>0</v>
      </c>
      <c r="P146" s="26">
        <f t="shared" si="28"/>
        <v>541838181.05999994</v>
      </c>
      <c r="Q146" s="26">
        <f>SUM(Q147:Q149)</f>
        <v>-11821363.039999999</v>
      </c>
      <c r="R146" s="26">
        <f t="shared" si="23"/>
        <v>530016818.01999992</v>
      </c>
    </row>
    <row r="147" spans="1:18" ht="118.5" customHeight="1">
      <c r="A147" s="5">
        <v>908</v>
      </c>
      <c r="B147" s="16" t="s">
        <v>213</v>
      </c>
      <c r="C147" s="17" t="s">
        <v>240</v>
      </c>
      <c r="D147" s="30">
        <f>103482904+105268631</f>
        <v>208751535</v>
      </c>
      <c r="E147" s="30">
        <v>3487935</v>
      </c>
      <c r="F147" s="30">
        <f t="shared" si="25"/>
        <v>212239470</v>
      </c>
      <c r="G147" s="30">
        <v>4182979.06</v>
      </c>
      <c r="H147" s="30">
        <f t="shared" si="26"/>
        <v>216422449.06</v>
      </c>
      <c r="I147" s="30"/>
      <c r="J147" s="30">
        <f t="shared" si="29"/>
        <v>216422449.06</v>
      </c>
      <c r="K147" s="30"/>
      <c r="L147" s="30">
        <f t="shared" si="29"/>
        <v>216422449.06</v>
      </c>
      <c r="M147" s="30"/>
      <c r="N147" s="30">
        <f t="shared" si="27"/>
        <v>216422449.06</v>
      </c>
      <c r="O147" s="30"/>
      <c r="P147" s="30">
        <f t="shared" si="28"/>
        <v>216422449.06</v>
      </c>
      <c r="Q147" s="30">
        <v>-4182980</v>
      </c>
      <c r="R147" s="30">
        <f t="shared" si="23"/>
        <v>212239469.06</v>
      </c>
    </row>
    <row r="148" spans="1:18" ht="116.25" customHeight="1">
      <c r="A148" s="5">
        <v>924</v>
      </c>
      <c r="B148" s="16" t="s">
        <v>220</v>
      </c>
      <c r="C148" s="17" t="s">
        <v>241</v>
      </c>
      <c r="D148" s="30">
        <v>52634315</v>
      </c>
      <c r="E148" s="30"/>
      <c r="F148" s="30">
        <f t="shared" si="25"/>
        <v>52634315</v>
      </c>
      <c r="G148" s="30">
        <v>175000000</v>
      </c>
      <c r="H148" s="30">
        <f t="shared" si="26"/>
        <v>227634315</v>
      </c>
      <c r="I148" s="30">
        <v>-120437114</v>
      </c>
      <c r="J148" s="30">
        <f t="shared" si="29"/>
        <v>107197201</v>
      </c>
      <c r="K148" s="30"/>
      <c r="L148" s="30">
        <f t="shared" si="29"/>
        <v>107197201</v>
      </c>
      <c r="M148" s="30"/>
      <c r="N148" s="30">
        <f t="shared" si="27"/>
        <v>107197201</v>
      </c>
      <c r="O148" s="30"/>
      <c r="P148" s="30">
        <f t="shared" si="28"/>
        <v>107197201</v>
      </c>
      <c r="Q148" s="30">
        <v>-7304571</v>
      </c>
      <c r="R148" s="30">
        <f t="shared" si="23"/>
        <v>99892630</v>
      </c>
    </row>
    <row r="149" spans="1:18" ht="147" customHeight="1">
      <c r="A149" s="5">
        <v>924</v>
      </c>
      <c r="B149" s="16" t="s">
        <v>221</v>
      </c>
      <c r="C149" s="17" t="s">
        <v>242</v>
      </c>
      <c r="D149" s="30">
        <v>52634316</v>
      </c>
      <c r="E149" s="30">
        <v>22084215</v>
      </c>
      <c r="F149" s="30">
        <f t="shared" si="25"/>
        <v>74718531</v>
      </c>
      <c r="G149" s="30">
        <v>23062886</v>
      </c>
      <c r="H149" s="30">
        <f t="shared" si="26"/>
        <v>97781417</v>
      </c>
      <c r="I149" s="30">
        <v>120437114</v>
      </c>
      <c r="J149" s="30">
        <f t="shared" si="29"/>
        <v>218218531</v>
      </c>
      <c r="K149" s="30"/>
      <c r="L149" s="30">
        <f t="shared" si="29"/>
        <v>218218531</v>
      </c>
      <c r="M149" s="30"/>
      <c r="N149" s="30">
        <f t="shared" si="27"/>
        <v>218218531</v>
      </c>
      <c r="O149" s="30"/>
      <c r="P149" s="30">
        <f t="shared" si="28"/>
        <v>218218531</v>
      </c>
      <c r="Q149" s="30">
        <v>-333812.03999999998</v>
      </c>
      <c r="R149" s="30">
        <f t="shared" si="23"/>
        <v>217884718.96000001</v>
      </c>
    </row>
    <row r="150" spans="1:18">
      <c r="B150" s="47" t="s">
        <v>123</v>
      </c>
      <c r="C150" s="48"/>
      <c r="D150" s="32">
        <f>SUM(D9,D49)</f>
        <v>39348365466</v>
      </c>
      <c r="E150" s="32">
        <f>SUM(E9,E49)</f>
        <v>858021217</v>
      </c>
      <c r="F150" s="32">
        <f t="shared" si="25"/>
        <v>40206386683</v>
      </c>
      <c r="G150" s="32">
        <f>SUM(G9,G49)</f>
        <v>3128177265.0599999</v>
      </c>
      <c r="H150" s="32">
        <f t="shared" si="26"/>
        <v>43334563948.059998</v>
      </c>
      <c r="I150" s="32">
        <f>SUM(I9,I49)</f>
        <v>115000000</v>
      </c>
      <c r="J150" s="32">
        <f t="shared" si="29"/>
        <v>43449563948.059998</v>
      </c>
      <c r="K150" s="32">
        <f>SUM(K9,K49)</f>
        <v>60000000</v>
      </c>
      <c r="L150" s="32">
        <f t="shared" si="29"/>
        <v>43509563948.059998</v>
      </c>
      <c r="M150" s="32">
        <f>SUM(M9,M49)</f>
        <v>72500000</v>
      </c>
      <c r="N150" s="32">
        <f t="shared" si="27"/>
        <v>43582063948.059998</v>
      </c>
      <c r="O150" s="32">
        <f>SUM(O9,O49)</f>
        <v>1666994490</v>
      </c>
      <c r="P150" s="32">
        <f t="shared" si="28"/>
        <v>45249058438.059998</v>
      </c>
      <c r="Q150" s="32">
        <f>SUM(Q9,Q49)</f>
        <v>1131796231.96</v>
      </c>
      <c r="R150" s="32">
        <f t="shared" si="23"/>
        <v>46380854670.019997</v>
      </c>
    </row>
    <row r="151" spans="1:18" ht="31.5" hidden="1">
      <c r="B151" s="22" t="s">
        <v>124</v>
      </c>
      <c r="C151" s="23" t="s">
        <v>125</v>
      </c>
      <c r="D151" s="31"/>
      <c r="E151" s="31"/>
      <c r="F151" s="31"/>
    </row>
    <row r="152" spans="1:18" hidden="1">
      <c r="B152" s="47" t="s">
        <v>126</v>
      </c>
      <c r="C152" s="48"/>
      <c r="D152" s="32">
        <f>D150+D151</f>
        <v>39348365466</v>
      </c>
      <c r="E152" s="32"/>
      <c r="F152" s="32"/>
    </row>
    <row r="153" spans="1:18">
      <c r="D153" s="12"/>
      <c r="E153" s="12"/>
      <c r="F153" s="12"/>
    </row>
    <row r="154" spans="1:18" hidden="1">
      <c r="C154" s="2" t="s">
        <v>207</v>
      </c>
      <c r="D154" s="12"/>
      <c r="E154" s="12">
        <f>52420900+22084215</f>
        <v>74505115</v>
      </c>
      <c r="F154" s="12"/>
      <c r="G154" s="12">
        <f>175000000+23062886</f>
        <v>198062886</v>
      </c>
      <c r="O154" s="12">
        <f>8421000+201210800+319708800</f>
        <v>529340600</v>
      </c>
      <c r="Q154" s="40">
        <v>-841082.73000000045</v>
      </c>
    </row>
    <row r="155" spans="1:18" hidden="1">
      <c r="C155" s="2" t="s">
        <v>208</v>
      </c>
      <c r="D155" s="12"/>
      <c r="E155" s="12"/>
      <c r="F155" s="12"/>
      <c r="G155" s="12">
        <f>3857000</f>
        <v>3857000</v>
      </c>
      <c r="O155" s="12">
        <f>1653000+1080310+19100000</f>
        <v>21833310</v>
      </c>
      <c r="Q155" s="41">
        <v>4071600</v>
      </c>
    </row>
    <row r="156" spans="1:18" hidden="1">
      <c r="C156" s="2" t="s">
        <v>244</v>
      </c>
      <c r="D156" s="12"/>
      <c r="E156" s="12"/>
      <c r="F156" s="12"/>
      <c r="G156" s="12">
        <f>34530000</f>
        <v>34530000</v>
      </c>
      <c r="O156" s="12"/>
      <c r="Q156" s="40">
        <v>729368301</v>
      </c>
    </row>
    <row r="157" spans="1:18" hidden="1">
      <c r="C157" s="2" t="s">
        <v>210</v>
      </c>
      <c r="D157" s="12"/>
      <c r="E157" s="12">
        <f>17088100+12308600+5456500+170241000+93480300+55667</f>
        <v>298630167</v>
      </c>
      <c r="F157" s="12"/>
      <c r="G157" s="12">
        <f>74661100+6863100+60858500+14179300+408642000+5884300+1375292200+80812400+61000000+11899000</f>
        <v>2100091900</v>
      </c>
      <c r="O157" s="12">
        <f>26655000+1400000+9313400+7750000+17842200+9389000+368000+116450</f>
        <v>72834050</v>
      </c>
      <c r="Q157" s="41">
        <v>355822693.25999999</v>
      </c>
    </row>
    <row r="158" spans="1:18" hidden="1">
      <c r="C158" s="2" t="s">
        <v>211</v>
      </c>
      <c r="D158" s="12"/>
      <c r="E158" s="12"/>
      <c r="F158" s="12"/>
      <c r="G158" s="12">
        <f>2000000+41000000+32917000+6855000+5000000+16600000+26051000+240000000</f>
        <v>370423000</v>
      </c>
      <c r="O158" s="12">
        <f>2500000+7000000+18000000+6783000+120000000+1000000-3780000+4090000+10929000+8518500</f>
        <v>175040500</v>
      </c>
      <c r="Q158" s="40">
        <v>210107900</v>
      </c>
      <c r="R158" s="44"/>
    </row>
    <row r="159" spans="1:18" hidden="1">
      <c r="C159" s="2" t="s">
        <v>212</v>
      </c>
      <c r="D159" s="12"/>
      <c r="E159" s="12">
        <v>3487935</v>
      </c>
      <c r="F159" s="12"/>
      <c r="G159" s="12">
        <f>9729500+4182979</f>
        <v>13912479</v>
      </c>
      <c r="O159" s="12">
        <f>54696530+79138400-513804900</f>
        <v>-379969970</v>
      </c>
      <c r="Q159" s="41">
        <v>-166733180</v>
      </c>
    </row>
    <row r="160" spans="1:18" hidden="1">
      <c r="C160" s="2" t="s">
        <v>223</v>
      </c>
      <c r="D160" s="12"/>
      <c r="E160" s="12">
        <v>191398000</v>
      </c>
      <c r="F160" s="12"/>
      <c r="G160" s="12"/>
      <c r="H160" s="12">
        <f>SUM(G154:G159)</f>
        <v>2720877265</v>
      </c>
      <c r="I160" s="12"/>
      <c r="J160" s="12"/>
      <c r="O160" s="12"/>
      <c r="Q160" s="40"/>
    </row>
    <row r="161" spans="3:17" hidden="1">
      <c r="C161" s="2" t="s">
        <v>238</v>
      </c>
      <c r="D161" s="12"/>
      <c r="E161" s="12">
        <v>290000000</v>
      </c>
      <c r="F161" s="12"/>
      <c r="G161" s="12">
        <f>200000000+200000000+7300000</f>
        <v>407300000</v>
      </c>
      <c r="I161" s="12">
        <v>115000000</v>
      </c>
      <c r="O161" s="12"/>
      <c r="Q161" s="40"/>
    </row>
    <row r="162" spans="3:17" hidden="1">
      <c r="C162" s="2"/>
      <c r="D162" s="12"/>
      <c r="E162" s="12"/>
      <c r="F162" s="12"/>
      <c r="O162" s="12"/>
      <c r="Q162" s="40"/>
    </row>
    <row r="163" spans="3:17" hidden="1">
      <c r="C163" s="2" t="s">
        <v>209</v>
      </c>
      <c r="D163" s="12">
        <f>SUM(D154:D162)</f>
        <v>0</v>
      </c>
      <c r="E163" s="12">
        <f>SUM(E154:E162)</f>
        <v>858021217</v>
      </c>
      <c r="F163" s="12"/>
      <c r="G163" s="12">
        <f>SUM(G154:G162)</f>
        <v>3128177265</v>
      </c>
      <c r="I163" s="12">
        <f>SUM(I154:I162)</f>
        <v>115000000</v>
      </c>
      <c r="O163" s="12">
        <f>SUM(O154:O161)</f>
        <v>419078490</v>
      </c>
      <c r="Q163" s="41">
        <f>SUM(Q154:Q161)</f>
        <v>1131796231.53</v>
      </c>
    </row>
    <row r="164" spans="3:17">
      <c r="D164" s="12"/>
      <c r="E164" s="12">
        <f>E163-E150</f>
        <v>0</v>
      </c>
      <c r="F164" s="12"/>
      <c r="G164" s="12">
        <f>G150-G163</f>
        <v>5.9999942779541016E-2</v>
      </c>
      <c r="I164" s="12">
        <f>I150-I163</f>
        <v>0</v>
      </c>
      <c r="O164" s="12">
        <f>O150-O163</f>
        <v>1247916000</v>
      </c>
    </row>
  </sheetData>
  <autoFilter ref="A1:A152"/>
  <mergeCells count="7">
    <mergeCell ref="B1:R1"/>
    <mergeCell ref="B2:R2"/>
    <mergeCell ref="B3:R3"/>
    <mergeCell ref="B152:C152"/>
    <mergeCell ref="B150:C150"/>
    <mergeCell ref="B5:R5"/>
    <mergeCell ref="B6:R6"/>
  </mergeCells>
  <phoneticPr fontId="0" type="noConversion"/>
  <printOptions horizontalCentered="1"/>
  <pageMargins left="0.9055118110236221" right="0.19685039370078741" top="0.78740157480314965" bottom="0.55118110236220474" header="0.39370078740157483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chernova</cp:lastModifiedBy>
  <cp:lastPrinted>2012-12-18T11:05:54Z</cp:lastPrinted>
  <dcterms:created xsi:type="dcterms:W3CDTF">2010-10-13T08:18:32Z</dcterms:created>
  <dcterms:modified xsi:type="dcterms:W3CDTF">2012-12-25T06:18:00Z</dcterms:modified>
</cp:coreProperties>
</file>